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codeName="ThisWorkbook" defaultThemeVersion="124226"/>
  <bookViews>
    <workbookView xWindow="10800" yWindow="-15" windowWidth="10845" windowHeight="9855" tabRatio="680"/>
  </bookViews>
  <sheets>
    <sheet name="SJ Guide" sheetId="18" r:id="rId1"/>
    <sheet name="SJ Template" sheetId="39" r:id="rId2"/>
    <sheet name="EQ Guide" sheetId="19" r:id="rId3"/>
    <sheet name="EQ Template" sheetId="40" r:id="rId4"/>
    <sheet name="DR Guide" sheetId="33" r:id="rId5"/>
    <sheet name="DR Template" sheetId="43" r:id="rId6"/>
    <sheet name="CT Guide" sheetId="44" r:id="rId7"/>
    <sheet name="CT Template" sheetId="34" r:id="rId8"/>
    <sheet name="ODE Guide" sheetId="42" state="hidden" r:id="rId9"/>
    <sheet name="ODE Template" sheetId="41" state="hidden" r:id="rId10"/>
  </sheets>
  <definedNames>
    <definedName name="_xlnm.Print_Area" localSheetId="2">'EQ Guide'!$B$7:$R$12</definedName>
    <definedName name="_xlnm.Print_Area" localSheetId="3">'EQ Template'!$B$6:$R$15</definedName>
    <definedName name="_xlnm.Print_Area" localSheetId="0">'SJ Guide'!$B$7:$S$11</definedName>
    <definedName name="_xlnm.Print_Area" localSheetId="1">'SJ Template'!$B$7:$S$18</definedName>
    <definedName name="_xlnm.Print_Titles" localSheetId="2">'EQ Guide'!$4:$6</definedName>
    <definedName name="_xlnm.Print_Titles" localSheetId="3">'EQ Template'!$3:$5</definedName>
    <definedName name="_xlnm.Print_Titles" localSheetId="0">'SJ Guide'!$4:$6</definedName>
    <definedName name="_xlnm.Print_Titles" localSheetId="1">'SJ Template'!$3:$5</definedName>
  </definedNames>
  <calcPr calcId="114210" fullCalcOnLoad="1"/>
</workbook>
</file>

<file path=xl/calcChain.xml><?xml version="1.0" encoding="utf-8"?>
<calcChain xmlns="http://schemas.openxmlformats.org/spreadsheetml/2006/main">
  <c r="S6" i="34"/>
  <c r="S7"/>
  <c r="S8"/>
  <c r="S9"/>
  <c r="U8" i="44"/>
  <c r="M8"/>
  <c r="S8"/>
  <c r="I8"/>
  <c r="U7"/>
  <c r="M7"/>
  <c r="S7"/>
  <c r="I7"/>
  <c r="U6"/>
  <c r="M6"/>
  <c r="S6"/>
  <c r="I6"/>
  <c r="U5"/>
  <c r="M5"/>
  <c r="S5"/>
  <c r="I5"/>
  <c r="P2"/>
  <c r="U6" i="34"/>
  <c r="M6"/>
  <c r="I6"/>
  <c r="U7"/>
  <c r="U9"/>
  <c r="U8"/>
  <c r="I7"/>
  <c r="I9"/>
  <c r="I8"/>
  <c r="M7"/>
  <c r="M9"/>
  <c r="M8"/>
  <c r="J8" i="43"/>
  <c r="J9"/>
  <c r="J10"/>
  <c r="O8"/>
  <c r="O9"/>
  <c r="O10"/>
  <c r="S8"/>
  <c r="T8"/>
  <c r="S9"/>
  <c r="T9"/>
  <c r="S10"/>
  <c r="T10"/>
  <c r="O7"/>
  <c r="J7"/>
  <c r="P8" i="44"/>
  <c r="P6"/>
  <c r="P7"/>
  <c r="P5"/>
  <c r="P6" i="34"/>
  <c r="P7"/>
  <c r="P8"/>
  <c r="P9"/>
  <c r="M9" i="19"/>
  <c r="M10"/>
  <c r="M11"/>
  <c r="M8"/>
  <c r="H9"/>
  <c r="T9"/>
  <c r="H10"/>
  <c r="T10"/>
  <c r="H11"/>
  <c r="T11"/>
  <c r="H8"/>
  <c r="T8"/>
  <c r="M8" i="40"/>
  <c r="M9"/>
  <c r="M10"/>
  <c r="M7"/>
  <c r="S8"/>
  <c r="H8"/>
  <c r="H9"/>
  <c r="T9"/>
  <c r="H10"/>
  <c r="H7"/>
  <c r="S9"/>
  <c r="S10"/>
  <c r="O9"/>
  <c r="O8"/>
  <c r="O7"/>
  <c r="J8"/>
  <c r="J9"/>
  <c r="J7"/>
  <c r="T10"/>
  <c r="S7"/>
  <c r="T7"/>
  <c r="T8"/>
  <c r="T8" i="39"/>
  <c r="T9"/>
  <c r="T7"/>
  <c r="P9"/>
  <c r="P8"/>
  <c r="P7"/>
  <c r="M9"/>
  <c r="M8"/>
  <c r="M7"/>
  <c r="J9"/>
  <c r="J8"/>
  <c r="J7"/>
  <c r="R8"/>
  <c r="Q10" i="43"/>
  <c r="M10"/>
  <c r="H10"/>
  <c r="Q9"/>
  <c r="M9"/>
  <c r="H9"/>
  <c r="Q8"/>
  <c r="M8"/>
  <c r="H8"/>
  <c r="T7"/>
  <c r="Q7"/>
  <c r="M7"/>
  <c r="H7"/>
  <c r="Q4"/>
  <c r="AD13" i="42"/>
  <c r="Q13"/>
  <c r="L13"/>
  <c r="K13"/>
  <c r="AB13"/>
  <c r="J13"/>
  <c r="AD12"/>
  <c r="N12"/>
  <c r="S12"/>
  <c r="Q12"/>
  <c r="K12"/>
  <c r="J12"/>
  <c r="AD11"/>
  <c r="Q11"/>
  <c r="K11"/>
  <c r="J11"/>
  <c r="AD10"/>
  <c r="AB10"/>
  <c r="Q10"/>
  <c r="K10"/>
  <c r="J10"/>
  <c r="AD9"/>
  <c r="Q9"/>
  <c r="K9"/>
  <c r="J9"/>
  <c r="S4"/>
  <c r="Q4" i="33"/>
  <c r="AC8" i="41"/>
  <c r="P8"/>
  <c r="J8"/>
  <c r="I8"/>
  <c r="AC10"/>
  <c r="P10"/>
  <c r="J10"/>
  <c r="I10"/>
  <c r="AC9"/>
  <c r="P9"/>
  <c r="J9"/>
  <c r="I9"/>
  <c r="R3"/>
  <c r="H7" i="33"/>
  <c r="Q9" i="40"/>
  <c r="Q8"/>
  <c r="Q7"/>
  <c r="Q3"/>
  <c r="R9" i="39"/>
  <c r="R7"/>
  <c r="Q3"/>
  <c r="S7" i="43"/>
  <c r="AB9" i="42"/>
  <c r="AC13"/>
  <c r="N13"/>
  <c r="S13"/>
  <c r="AC9"/>
  <c r="L9"/>
  <c r="N9"/>
  <c r="S9"/>
  <c r="AC11"/>
  <c r="AB12"/>
  <c r="AC10"/>
  <c r="L10"/>
  <c r="N10"/>
  <c r="S10"/>
  <c r="AC12"/>
  <c r="AB11"/>
  <c r="L11"/>
  <c r="N11"/>
  <c r="S11"/>
  <c r="L12"/>
  <c r="AA10" i="41"/>
  <c r="AB8"/>
  <c r="AA8"/>
  <c r="AB10"/>
  <c r="AB9"/>
  <c r="AA9"/>
  <c r="K8"/>
  <c r="M8"/>
  <c r="R8"/>
  <c r="K9"/>
  <c r="M9"/>
  <c r="R9"/>
  <c r="K10"/>
  <c r="M10"/>
  <c r="R10"/>
  <c r="S10" i="33"/>
  <c r="Q10"/>
  <c r="M10"/>
  <c r="H10"/>
  <c r="S9"/>
  <c r="Q9"/>
  <c r="M9"/>
  <c r="H9"/>
  <c r="S8"/>
  <c r="Q8"/>
  <c r="M8"/>
  <c r="H8"/>
  <c r="S7"/>
  <c r="Q7"/>
  <c r="M7"/>
  <c r="P3" i="34"/>
  <c r="R8" i="18"/>
  <c r="R9"/>
  <c r="Q9" i="19"/>
  <c r="Q8"/>
  <c r="Q4"/>
  <c r="Q4" i="18"/>
</calcChain>
</file>

<file path=xl/sharedStrings.xml><?xml version="1.0" encoding="utf-8"?>
<sst xmlns="http://schemas.openxmlformats.org/spreadsheetml/2006/main" count="455" uniqueCount="194">
  <si>
    <t>Seniors</t>
  </si>
  <si>
    <t>HC</t>
  </si>
  <si>
    <t>Runcorn</t>
  </si>
  <si>
    <t>MtGravatt</t>
  </si>
  <si>
    <t>Samford</t>
  </si>
  <si>
    <t>AM7</t>
  </si>
  <si>
    <t>AM6</t>
  </si>
  <si>
    <t>SHOW JUMPING</t>
  </si>
  <si>
    <t>10 &amp; Under  -  50cm</t>
  </si>
  <si>
    <t>11 &amp; Under 13  -  60cm</t>
  </si>
  <si>
    <t>13 &amp; Under 15  -  70cm</t>
  </si>
  <si>
    <t>15 &amp; Under 17 -  80cm</t>
  </si>
  <si>
    <t>17 &amp; Under 21 -  90cm</t>
  </si>
  <si>
    <t>Club</t>
  </si>
  <si>
    <t>Class 10 – Official 10 years &amp; under  (60cm Starting height)</t>
  </si>
  <si>
    <t>Class 11 – Official 12 years &amp; under  (80cm Starting height)</t>
  </si>
  <si>
    <t>Class 13 – Official D Grade (90cm)</t>
  </si>
  <si>
    <t>Class 14 – Official C Grade (1m)</t>
  </si>
  <si>
    <t>Class 15 – Official A &amp; B Grade (1.1m)</t>
  </si>
  <si>
    <t>Class 17 – Unofficial 12  years &amp; under (50cm)</t>
  </si>
  <si>
    <t>Class 18 – Unofficial under 26 years (60cm to 80cm)</t>
  </si>
  <si>
    <t>Class 19 – Unofficial under 26 years (80cm to 1m)</t>
  </si>
  <si>
    <t>Class 12 – Official Pony &amp; Galloway  (90cm Starting height)</t>
  </si>
  <si>
    <t>Snr</t>
  </si>
  <si>
    <t>Pwr &amp; Spd</t>
  </si>
  <si>
    <t>Combined Points</t>
  </si>
  <si>
    <t>Event Placing</t>
  </si>
  <si>
    <t>Back</t>
  </si>
  <si>
    <t>RIDER</t>
  </si>
  <si>
    <t>HORSE</t>
  </si>
  <si>
    <t>Card</t>
  </si>
  <si>
    <t>CLUB</t>
  </si>
  <si>
    <t>Placing</t>
  </si>
  <si>
    <t>Points</t>
  </si>
  <si>
    <t>FINAL</t>
  </si>
  <si>
    <t>ROUND 1</t>
  </si>
  <si>
    <t>Average Score Round 1</t>
  </si>
  <si>
    <t>Rnd 1 Place</t>
  </si>
  <si>
    <t>ROUND 2</t>
  </si>
  <si>
    <t>Average Score Round 2</t>
  </si>
  <si>
    <t>Event Points</t>
  </si>
  <si>
    <t>No</t>
  </si>
  <si>
    <t>Judge 1</t>
  </si>
  <si>
    <t>Judge 2</t>
  </si>
  <si>
    <t>CLASS 1</t>
  </si>
  <si>
    <t>CLASS 2</t>
  </si>
  <si>
    <t>CLASS 3</t>
  </si>
  <si>
    <t>CLASS 4</t>
  </si>
  <si>
    <t>CLASS 5</t>
  </si>
  <si>
    <t>CLASS 7</t>
  </si>
  <si>
    <t>State Qualify</t>
  </si>
  <si>
    <t>C</t>
  </si>
  <si>
    <t>Clear Round</t>
  </si>
  <si>
    <t>snr</t>
  </si>
  <si>
    <r>
      <t>Championship countback</t>
    </r>
    <r>
      <rPr>
        <b/>
        <sz val="14"/>
        <rFont val="Arial Narrow"/>
        <family val="2"/>
      </rPr>
      <t xml:space="preserve"> ..... Most number of 1st, 2nd ...etc.   If still tied - highest placing in higest round (eg G/Prix or AM6)</t>
    </r>
  </si>
  <si>
    <t>Rider 1</t>
  </si>
  <si>
    <t>Rider 2</t>
  </si>
  <si>
    <t>Rider 3</t>
  </si>
  <si>
    <t>Rider 4</t>
  </si>
  <si>
    <t>Rider 3  (Snr)</t>
  </si>
  <si>
    <t>Rider 4  (HC)</t>
  </si>
  <si>
    <t>Horse 1</t>
  </si>
  <si>
    <t>Horse 2</t>
  </si>
  <si>
    <t>Horse 3</t>
  </si>
  <si>
    <t>Horse 4</t>
  </si>
  <si>
    <t>CLASS 20 - Seniors</t>
  </si>
  <si>
    <t>DRESSAGE</t>
  </si>
  <si>
    <t>Back No.</t>
  </si>
  <si>
    <t>Name</t>
  </si>
  <si>
    <t>Horse</t>
  </si>
  <si>
    <t>Card No</t>
  </si>
  <si>
    <t>CL Judge</t>
  </si>
  <si>
    <t>SL Judge</t>
  </si>
  <si>
    <t>Jump Fault</t>
  </si>
  <si>
    <t>Time Fault</t>
  </si>
  <si>
    <t>Total Fault</t>
  </si>
  <si>
    <t>Jump Time</t>
  </si>
  <si>
    <t>Total Score</t>
  </si>
  <si>
    <t>Place</t>
  </si>
  <si>
    <t>Team Points</t>
  </si>
  <si>
    <t>CLASS 11 - OFFICIAL 12yrs &amp; Under - Test 1:C &amp; 70cm</t>
  </si>
  <si>
    <t xml:space="preserve">CLASS 12 - A1 - Test 1:E &amp; 80cm </t>
  </si>
  <si>
    <t>CLASS 13 - A2/B2  -  Test 1:E &amp; 95cm</t>
  </si>
  <si>
    <t>CLASS 14 - A3/B3  -  Test 1:E &amp; 1.1m</t>
  </si>
  <si>
    <t>CLASS 15 - B1 - TEST 2:I &amp; 80cm</t>
  </si>
  <si>
    <t>CLASS 19 - Unoff 12YRS &amp; UNDER - Test 1:1(iii) &amp; 50cm</t>
  </si>
  <si>
    <t xml:space="preserve">CLASS 20 - BEG 13YRS &amp; U26 - Test 1:1(iv) &amp; 60cm </t>
  </si>
  <si>
    <t xml:space="preserve">CLASS 21 - UNDER 26 Yrs - Test 1:1(iii) &amp; 80cm </t>
  </si>
  <si>
    <t>CLASS 22 - SENIORS</t>
  </si>
  <si>
    <t>PUBLISHED</t>
  </si>
  <si>
    <t>Rider No</t>
  </si>
  <si>
    <t>Rider</t>
  </si>
  <si>
    <t>Test %</t>
  </si>
  <si>
    <t>Test 1:C</t>
  </si>
  <si>
    <t>Test 2:C</t>
  </si>
  <si>
    <t/>
  </si>
  <si>
    <t>Test 1:E</t>
  </si>
  <si>
    <t>Test 2:A</t>
  </si>
  <si>
    <t>Test 2:I</t>
  </si>
  <si>
    <t>Test 3:A</t>
  </si>
  <si>
    <t>Test 3:G</t>
  </si>
  <si>
    <t>Test WTB</t>
  </si>
  <si>
    <t>Test 1:1(iii)</t>
  </si>
  <si>
    <t>Published:</t>
  </si>
  <si>
    <t>Rider No.</t>
  </si>
  <si>
    <t>CROSS COUNTRY</t>
  </si>
  <si>
    <t>EVENT TOTAL</t>
  </si>
  <si>
    <t>TEAMS</t>
  </si>
  <si>
    <t>J1~CL</t>
  </si>
  <si>
    <t>J2~SL</t>
  </si>
  <si>
    <t>Error</t>
  </si>
  <si>
    <t>Score</t>
  </si>
  <si>
    <t>Elapsed Time</t>
  </si>
  <si>
    <t>Time Penalty</t>
  </si>
  <si>
    <t>Rider Penalty</t>
  </si>
  <si>
    <t>Course Fault</t>
  </si>
  <si>
    <t>Mins Out</t>
  </si>
  <si>
    <t>Sec Out</t>
  </si>
  <si>
    <t>Mins In</t>
  </si>
  <si>
    <t>Sec In</t>
  </si>
  <si>
    <t>Penal Under</t>
  </si>
  <si>
    <t>Penal Over</t>
  </si>
  <si>
    <t>CC Time</t>
  </si>
  <si>
    <t>Max Mins</t>
  </si>
  <si>
    <t>Max Sec</t>
  </si>
  <si>
    <t>Dress Test</t>
  </si>
  <si>
    <t>Restricted/Novice (95cm)</t>
  </si>
  <si>
    <t>Test 2D</t>
  </si>
  <si>
    <t>Improvers (80cm)</t>
  </si>
  <si>
    <t xml:space="preserve">Test 1D </t>
  </si>
  <si>
    <t xml:space="preserve">CLASS 4 </t>
  </si>
  <si>
    <t>12 &amp; Under (80cm)</t>
  </si>
  <si>
    <t xml:space="preserve">Test 1C </t>
  </si>
  <si>
    <t>Beginners 13-16 Yrs (70cm)</t>
  </si>
  <si>
    <t xml:space="preserve"> Test 1C</t>
  </si>
  <si>
    <t>CLASS 8</t>
  </si>
  <si>
    <t>Beginner 17-25 Yrs (70cm)</t>
  </si>
  <si>
    <t>CLASS 6</t>
  </si>
  <si>
    <t>Beginners 12 &amp; Under (60cm)</t>
  </si>
  <si>
    <t>Test1.1(iii)</t>
  </si>
  <si>
    <t>CLASS 9</t>
  </si>
  <si>
    <t>Points Taken</t>
  </si>
  <si>
    <t>Class 2 – Official C Grade (1m)</t>
  </si>
  <si>
    <t>Yes</t>
  </si>
  <si>
    <r>
      <t>Championship countback</t>
    </r>
    <r>
      <rPr>
        <b/>
        <sz val="16"/>
        <rFont val="Arial Narrow"/>
        <family val="2"/>
      </rPr>
      <t xml:space="preserve"> ..... Most number of 1st, 2nd ...etc.   If still tied - highest placing in higest round (eg G/Prix or AM6)</t>
    </r>
  </si>
  <si>
    <t>Calculation to add the points for each round</t>
  </si>
  <si>
    <t>C/ship Average countback</t>
  </si>
  <si>
    <r>
      <t xml:space="preserve">Count back in rounds based on: highest mark for "LEG POSITION"  - if still tied highest mark for "EYE CONTACT" and continuing until split for rounds.  
</t>
    </r>
    <r>
      <rPr>
        <b/>
        <u/>
        <sz val="14"/>
        <rFont val="Arial Narrow"/>
        <family val="2"/>
      </rPr>
      <t xml:space="preserve">Championship Tie </t>
    </r>
    <r>
      <rPr>
        <b/>
        <sz val="14"/>
        <rFont val="Arial Narrow"/>
        <family val="2"/>
      </rPr>
      <t xml:space="preserve">- countback based on average of 4 scores.   If still tied - average of "Leg" "Eye" etc. .......    </t>
    </r>
    <r>
      <rPr>
        <b/>
        <u/>
        <sz val="14"/>
        <color indexed="10"/>
        <rFont val="Arial Narrow"/>
        <family val="2"/>
      </rPr>
      <t xml:space="preserve">HOLD ALL JUDGING SHEETS TO END OF COMPETITION </t>
    </r>
    <r>
      <rPr>
        <b/>
        <sz val="14"/>
        <rFont val="Arial Narrow"/>
        <family val="2"/>
      </rPr>
      <t>(Ties in Championship)</t>
    </r>
  </si>
  <si>
    <t>Count back:  Rounds = Equal % scores are placed equally.       Championship countback = Average of all test marks then highest mark in the highest test.</t>
  </si>
  <si>
    <t>Test 1 Max</t>
  </si>
  <si>
    <t>Test 2 Max</t>
  </si>
  <si>
    <t>4 Test Average</t>
  </si>
  <si>
    <t>and manually enter the chanmionship placings</t>
  </si>
  <si>
    <t>Final Score</t>
  </si>
  <si>
    <t>CC Rider Times</t>
  </si>
  <si>
    <t>CC Course Time</t>
  </si>
  <si>
    <t xml:space="preserve">Class 2 – Official 11yrs to und 13yrs </t>
  </si>
  <si>
    <t xml:space="preserve">Class 3 – Preliminary </t>
  </si>
  <si>
    <t>Worksheet design:    Ron Ford</t>
  </si>
  <si>
    <r>
      <t xml:space="preserve">For assistance:  </t>
    </r>
    <r>
      <rPr>
        <b/>
        <sz val="16"/>
        <color indexed="30"/>
        <rFont val="Arial"/>
        <family val="2"/>
      </rPr>
      <t xml:space="preserve"> ronford.mail@gmail.com</t>
    </r>
  </si>
  <si>
    <t xml:space="preserve">Class 3 – Preliminary    </t>
  </si>
  <si>
    <t xml:space="preserve">Class 2 – Official 11yrs to under 13yrs </t>
  </si>
  <si>
    <t xml:space="preserve">Class 4 – Novice    </t>
  </si>
  <si>
    <t xml:space="preserve">Class 5 – Elementary        </t>
  </si>
  <si>
    <t xml:space="preserve">Class 7 – Unofficial under 13yrs     </t>
  </si>
  <si>
    <t>Class 8 – Unofficial 13yrs to under 26yrs</t>
  </si>
  <si>
    <t>Club A</t>
  </si>
  <si>
    <t>To gain a Q at any competition, horse &amp; rider</t>
  </si>
  <si>
    <t>will still be deemed a qualifier)</t>
  </si>
  <si>
    <t>1) Must have placed in the top ten (10) overall of their group on the day (if less than 10 in the group it</t>
  </si>
  <si>
    <t>2)  Must have obtained a Dressage score of 50% or more and clear round in the showjumping phase</t>
  </si>
  <si>
    <t>State Qualification - Official Classes Only</t>
  </si>
  <si>
    <t>Mobile:  0410 005 491</t>
  </si>
  <si>
    <t>Q1</t>
  </si>
  <si>
    <t>Q2</t>
  </si>
  <si>
    <t xml:space="preserve">     Sort the class on "combined points" in decending order</t>
  </si>
  <si>
    <t>Enter 1 for a "clear round"</t>
  </si>
  <si>
    <t>Rnd1 no task</t>
  </si>
  <si>
    <t>Rnd2 &amp; task</t>
  </si>
  <si>
    <r>
      <t xml:space="preserve">Count back in rounds based on: highest mark for "LEG POSITION"  - if still tied highest mark for "EYE CONTACT" and continuing until split for rounds.  
</t>
    </r>
    <r>
      <rPr>
        <b/>
        <u/>
        <sz val="14"/>
        <rFont val="Arial Narrow"/>
        <family val="2"/>
      </rPr>
      <t xml:space="preserve">Championship Tie </t>
    </r>
    <r>
      <rPr>
        <b/>
        <sz val="14"/>
        <rFont val="Arial Narrow"/>
        <family val="2"/>
      </rPr>
      <t xml:space="preserve">- countback based on average of 4 scores.   If still tied - average of "Leg" "Eye" etc. .......    </t>
    </r>
    <r>
      <rPr>
        <b/>
        <u/>
        <sz val="14"/>
        <color indexed="10"/>
        <rFont val="Arial Narrow"/>
        <family val="2"/>
      </rPr>
      <t xml:space="preserve">HOLD ALL JUDGING SHEETS TO END OF COMPETITION   </t>
    </r>
    <r>
      <rPr>
        <b/>
        <sz val="14"/>
        <rFont val="Arial Narrow"/>
        <family val="2"/>
      </rPr>
      <t>(Ties in Championship)</t>
    </r>
  </si>
  <si>
    <t>State Qual</t>
  </si>
  <si>
    <t>Rnd 1 no task</t>
  </si>
  <si>
    <t>Rnd 2 &amp; task</t>
  </si>
  <si>
    <t>Agregate</t>
  </si>
  <si>
    <t>Max Dress Test</t>
  </si>
  <si>
    <t>Rider A</t>
  </si>
  <si>
    <t>Giddy Up</t>
  </si>
  <si>
    <t>My Club</t>
  </si>
  <si>
    <t>Rider B</t>
  </si>
  <si>
    <t>Rider C</t>
  </si>
  <si>
    <t>Rider D</t>
  </si>
  <si>
    <r>
      <t>State Qualifying:  Enter "</t>
    </r>
    <r>
      <rPr>
        <b/>
        <sz val="14"/>
        <rFont val="Arial"/>
        <family val="2"/>
      </rPr>
      <t>1</t>
    </r>
    <r>
      <rPr>
        <sz val="14"/>
        <rFont val="Arial"/>
        <family val="2"/>
      </rPr>
      <t>" for clear jumping rounds in Official Classes.  Only for events run under "Table A"</t>
    </r>
  </si>
  <si>
    <t>Sort riders based on highest average and apply placings from 1st to 10th.</t>
  </si>
  <si>
    <t>Worksheet will enter "points" but in the event of a tie this calculation can be over written manually</t>
  </si>
</sst>
</file>

<file path=xl/styles.xml><?xml version="1.0" encoding="utf-8"?>
<styleSheet xmlns="http://schemas.openxmlformats.org/spreadsheetml/2006/main">
  <numFmts count="4">
    <numFmt numFmtId="164" formatCode="d/m/yy\ h:mm\ AM/PM"/>
    <numFmt numFmtId="165" formatCode="m/d/yy\ h:mm\ AM/PM"/>
    <numFmt numFmtId="166" formatCode="0.0"/>
    <numFmt numFmtId="167" formatCode="&quot;C&quot;"/>
  </numFmts>
  <fonts count="54">
    <font>
      <sz val="10"/>
      <name val="Arial"/>
    </font>
    <font>
      <sz val="10"/>
      <name val="Arial"/>
      <family val="2"/>
    </font>
    <font>
      <sz val="10"/>
      <name val="Arial Narrow"/>
      <family val="2"/>
    </font>
    <font>
      <b/>
      <sz val="10"/>
      <name val="Arial Narrow"/>
      <family val="2"/>
    </font>
    <font>
      <b/>
      <sz val="11"/>
      <name val="Arial Narrow"/>
      <family val="2"/>
    </font>
    <font>
      <b/>
      <sz val="12"/>
      <name val="Arial Narrow"/>
      <family val="2"/>
    </font>
    <font>
      <b/>
      <sz val="14"/>
      <name val="Arial Narrow"/>
      <family val="2"/>
    </font>
    <font>
      <b/>
      <sz val="8"/>
      <name val="Arial Narrow"/>
      <family val="2"/>
    </font>
    <font>
      <sz val="10"/>
      <name val="Arial"/>
      <family val="2"/>
    </font>
    <font>
      <sz val="9"/>
      <name val="Arial Narrow"/>
      <family val="2"/>
    </font>
    <font>
      <b/>
      <sz val="10"/>
      <name val="Arial"/>
      <family val="2"/>
    </font>
    <font>
      <b/>
      <sz val="12"/>
      <name val="Arial"/>
      <family val="2"/>
    </font>
    <font>
      <sz val="14"/>
      <name val="Arial Narrow"/>
      <family val="2"/>
    </font>
    <font>
      <b/>
      <sz val="16"/>
      <name val="Arial Narrow"/>
      <family val="2"/>
    </font>
    <font>
      <b/>
      <sz val="14"/>
      <name val="Arial"/>
      <family val="2"/>
    </font>
    <font>
      <sz val="14"/>
      <name val="Arial"/>
      <family val="2"/>
    </font>
    <font>
      <sz val="11"/>
      <name val="Arial"/>
      <family val="2"/>
    </font>
    <font>
      <sz val="12"/>
      <name val="Arial"/>
      <family val="2"/>
    </font>
    <font>
      <strike/>
      <sz val="12"/>
      <color indexed="10"/>
      <name val="Arial"/>
      <family val="2"/>
    </font>
    <font>
      <b/>
      <sz val="16"/>
      <color indexed="10"/>
      <name val="Arial Narrow"/>
      <family val="2"/>
    </font>
    <font>
      <b/>
      <sz val="18"/>
      <name val="Arial"/>
      <family val="2"/>
    </font>
    <font>
      <sz val="12"/>
      <color indexed="10"/>
      <name val="Arial"/>
      <family val="2"/>
    </font>
    <font>
      <b/>
      <sz val="14"/>
      <color indexed="49"/>
      <name val="Arial"/>
      <family val="2"/>
    </font>
    <font>
      <b/>
      <sz val="12"/>
      <color indexed="49"/>
      <name val="Arial"/>
      <family val="2"/>
    </font>
    <font>
      <b/>
      <sz val="16"/>
      <name val="Arial"/>
      <family val="2"/>
    </font>
    <font>
      <sz val="16"/>
      <name val="Arial"/>
      <family val="2"/>
    </font>
    <font>
      <b/>
      <u/>
      <sz val="14"/>
      <name val="Arial Narrow"/>
      <family val="2"/>
    </font>
    <font>
      <b/>
      <sz val="20"/>
      <name val="Arial Narrow"/>
      <family val="2"/>
    </font>
    <font>
      <b/>
      <sz val="18"/>
      <name val="Arial Narrow"/>
      <family val="2"/>
    </font>
    <font>
      <sz val="12"/>
      <color indexed="12"/>
      <name val="Arial"/>
      <family val="2"/>
    </font>
    <font>
      <b/>
      <sz val="10"/>
      <color indexed="10"/>
      <name val="Arial Narrow"/>
      <family val="2"/>
    </font>
    <font>
      <sz val="16"/>
      <color indexed="8"/>
      <name val="Calibri"/>
      <family val="2"/>
    </font>
    <font>
      <b/>
      <u/>
      <sz val="18"/>
      <name val="Arial Narrow"/>
      <family val="2"/>
    </font>
    <font>
      <sz val="12"/>
      <name val="Arial Narrow"/>
      <family val="2"/>
    </font>
    <font>
      <sz val="12"/>
      <color indexed="10"/>
      <name val="Arial Narrow"/>
      <family val="2"/>
    </font>
    <font>
      <b/>
      <sz val="10"/>
      <color indexed="10"/>
      <name val="Arial"/>
      <family val="2"/>
    </font>
    <font>
      <b/>
      <sz val="16"/>
      <color indexed="10"/>
      <name val="Arial"/>
      <family val="2"/>
    </font>
    <font>
      <b/>
      <sz val="9"/>
      <name val="Arial Narrow"/>
      <family val="2"/>
    </font>
    <font>
      <sz val="12"/>
      <color indexed="12"/>
      <name val="Arial Narrow"/>
      <family val="2"/>
    </font>
    <font>
      <b/>
      <sz val="12"/>
      <color indexed="48"/>
      <name val="Arial Narrow"/>
      <family val="2"/>
    </font>
    <font>
      <b/>
      <sz val="12"/>
      <color indexed="12"/>
      <name val="Arial"/>
      <family val="2"/>
    </font>
    <font>
      <b/>
      <u/>
      <sz val="16"/>
      <name val="Arial Narrow"/>
      <family val="2"/>
    </font>
    <font>
      <b/>
      <u/>
      <sz val="14"/>
      <color indexed="10"/>
      <name val="Arial Narrow"/>
      <family val="2"/>
    </font>
    <font>
      <sz val="8"/>
      <name val="Arial Black"/>
      <family val="2"/>
    </font>
    <font>
      <b/>
      <sz val="16"/>
      <color indexed="30"/>
      <name val="Arial"/>
      <family val="2"/>
    </font>
    <font>
      <b/>
      <sz val="14"/>
      <color indexed="30"/>
      <name val="Arial"/>
      <family val="2"/>
    </font>
    <font>
      <b/>
      <sz val="8"/>
      <name val="Arial"/>
      <family val="2"/>
    </font>
    <font>
      <sz val="10"/>
      <name val="Arial"/>
    </font>
    <font>
      <sz val="16"/>
      <name val="Calibri"/>
      <family val="2"/>
    </font>
    <font>
      <sz val="14"/>
      <name val="Calibri"/>
      <family val="2"/>
    </font>
    <font>
      <b/>
      <sz val="10"/>
      <name val="Calibri"/>
      <family val="2"/>
    </font>
    <font>
      <sz val="10"/>
      <color indexed="10"/>
      <name val="Arial"/>
      <family val="2"/>
    </font>
    <font>
      <b/>
      <sz val="12"/>
      <color indexed="60"/>
      <name val="Arial Narrow"/>
      <family val="2"/>
    </font>
    <font>
      <sz val="12"/>
      <color indexed="10"/>
      <name val="Arial Narrow"/>
      <family val="2"/>
    </font>
  </fonts>
  <fills count="1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40"/>
        <bgColor indexed="64"/>
      </patternFill>
    </fill>
    <fill>
      <patternFill patternType="solid">
        <fgColor indexed="11"/>
        <bgColor indexed="64"/>
      </patternFill>
    </fill>
    <fill>
      <patternFill patternType="solid">
        <fgColor indexed="51"/>
        <bgColor indexed="64"/>
      </patternFill>
    </fill>
    <fill>
      <patternFill patternType="solid">
        <fgColor indexed="45"/>
        <bgColor indexed="64"/>
      </patternFill>
    </fill>
    <fill>
      <patternFill patternType="solid">
        <fgColor indexed="41"/>
        <bgColor indexed="64"/>
      </patternFill>
    </fill>
    <fill>
      <patternFill patternType="solid">
        <fgColor indexed="42"/>
        <bgColor indexed="64"/>
      </patternFill>
    </fill>
    <fill>
      <patternFill patternType="solid">
        <fgColor indexed="49"/>
        <bgColor indexed="64"/>
      </patternFill>
    </fill>
    <fill>
      <patternFill patternType="solid">
        <fgColor indexed="5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3">
    <xf numFmtId="0" fontId="0" fillId="0" borderId="0"/>
    <xf numFmtId="0" fontId="8" fillId="0" borderId="0"/>
    <xf numFmtId="9" fontId="47" fillId="0" borderId="0" applyFont="0" applyFill="0" applyBorder="0" applyAlignment="0" applyProtection="0"/>
  </cellStyleXfs>
  <cellXfs count="337">
    <xf numFmtId="0" fontId="0" fillId="0" borderId="0" xfId="0"/>
    <xf numFmtId="0" fontId="2" fillId="0" borderId="0" xfId="0" applyFont="1"/>
    <xf numFmtId="0" fontId="2" fillId="0" borderId="0" xfId="0" applyFont="1" applyAlignment="1">
      <alignment horizontal="center"/>
    </xf>
    <xf numFmtId="0" fontId="10" fillId="0" borderId="0" xfId="0" applyFont="1"/>
    <xf numFmtId="0" fontId="0" fillId="0" borderId="0" xfId="0" applyAlignment="1">
      <alignment horizontal="center"/>
    </xf>
    <xf numFmtId="0" fontId="0" fillId="0" borderId="0" xfId="0" applyAlignment="1">
      <alignment vertical="center"/>
    </xf>
    <xf numFmtId="0" fontId="1" fillId="0" borderId="0" xfId="0" applyFont="1" applyAlignment="1">
      <alignment vertical="center"/>
    </xf>
    <xf numFmtId="0" fontId="6" fillId="0" borderId="0" xfId="0" applyFont="1"/>
    <xf numFmtId="0" fontId="3" fillId="0" borderId="0" xfId="0" applyFont="1"/>
    <xf numFmtId="0" fontId="0" fillId="0" borderId="0" xfId="0" applyAlignment="1">
      <alignment horizontal="center" vertical="center"/>
    </xf>
    <xf numFmtId="0" fontId="12" fillId="0" borderId="0" xfId="0" applyFont="1"/>
    <xf numFmtId="0" fontId="6" fillId="0" borderId="1" xfId="0" applyFont="1" applyBorder="1" applyAlignment="1">
      <alignment horizontal="center" vertical="center"/>
    </xf>
    <xf numFmtId="0" fontId="0" fillId="2" borderId="0" xfId="0" applyFill="1"/>
    <xf numFmtId="0" fontId="14" fillId="2" borderId="0" xfId="0" applyFont="1" applyFill="1"/>
    <xf numFmtId="0" fontId="15" fillId="2" borderId="0" xfId="0" applyFont="1" applyFill="1"/>
    <xf numFmtId="0" fontId="14" fillId="0" borderId="0" xfId="0" applyFont="1" applyAlignment="1">
      <alignment horizontal="left" vertical="center" wrapText="1"/>
    </xf>
    <xf numFmtId="0" fontId="14" fillId="0" borderId="0" xfId="0" applyFont="1" applyAlignment="1">
      <alignment horizontal="center" vertical="center"/>
    </xf>
    <xf numFmtId="0" fontId="0" fillId="0" borderId="0" xfId="0" applyAlignment="1">
      <alignment horizontal="left"/>
    </xf>
    <xf numFmtId="0" fontId="10" fillId="0" borderId="0" xfId="0" applyFont="1" applyAlignment="1">
      <alignment horizontal="center"/>
    </xf>
    <xf numFmtId="0" fontId="10" fillId="0" borderId="0" xfId="0" quotePrefix="1" applyFont="1" applyAlignment="1">
      <alignment horizontal="center"/>
    </xf>
    <xf numFmtId="0" fontId="11" fillId="0" borderId="1" xfId="0" applyFont="1" applyBorder="1" applyAlignment="1">
      <alignment horizontal="center" vertical="center"/>
    </xf>
    <xf numFmtId="0" fontId="17" fillId="0" borderId="1" xfId="0" applyFont="1" applyBorder="1" applyAlignment="1">
      <alignment vertical="center"/>
    </xf>
    <xf numFmtId="0" fontId="17" fillId="0" borderId="1" xfId="0" applyFont="1" applyBorder="1" applyAlignment="1">
      <alignment horizontal="center" vertical="center"/>
    </xf>
    <xf numFmtId="0" fontId="15" fillId="0" borderId="2" xfId="0" quotePrefix="1" applyFont="1" applyBorder="1" applyAlignment="1">
      <alignment horizontal="center" vertical="center"/>
    </xf>
    <xf numFmtId="2" fontId="15" fillId="0" borderId="3" xfId="0" applyNumberFormat="1" applyFont="1" applyBorder="1" applyAlignment="1">
      <alignment horizontal="center" vertical="center"/>
    </xf>
    <xf numFmtId="0" fontId="15" fillId="0" borderId="2" xfId="0" applyFont="1" applyBorder="1" applyAlignment="1">
      <alignment horizontal="center" vertical="center"/>
    </xf>
    <xf numFmtId="2" fontId="14" fillId="0" borderId="1" xfId="0" applyNumberFormat="1" applyFont="1" applyFill="1" applyBorder="1" applyAlignment="1">
      <alignment horizontal="center" vertical="center"/>
    </xf>
    <xf numFmtId="0" fontId="14" fillId="0" borderId="1" xfId="0" applyFont="1" applyBorder="1" applyAlignment="1">
      <alignment horizontal="center" vertical="center"/>
    </xf>
    <xf numFmtId="165" fontId="19" fillId="0" borderId="4" xfId="0" quotePrefix="1" applyNumberFormat="1" applyFont="1" applyBorder="1" applyAlignment="1">
      <alignment horizontal="center" vertical="center"/>
    </xf>
    <xf numFmtId="164" fontId="19" fillId="0" borderId="4" xfId="0" quotePrefix="1" applyNumberFormat="1" applyFont="1" applyBorder="1" applyAlignment="1">
      <alignment vertical="center"/>
    </xf>
    <xf numFmtId="0" fontId="20" fillId="0" borderId="0" xfId="0" applyNumberFormat="1" applyFont="1" applyFill="1" applyBorder="1" applyAlignment="1" applyProtection="1">
      <alignment horizontal="left"/>
      <protection locked="0"/>
    </xf>
    <xf numFmtId="0" fontId="6" fillId="0" borderId="1" xfId="0" applyFont="1" applyFill="1" applyBorder="1" applyAlignment="1">
      <alignment horizontal="center" vertical="center" wrapText="1"/>
    </xf>
    <xf numFmtId="2" fontId="17" fillId="0" borderId="0" xfId="0" applyNumberFormat="1" applyFont="1" applyAlignment="1">
      <alignment horizontal="center"/>
    </xf>
    <xf numFmtId="0" fontId="11" fillId="0" borderId="5" xfId="0" applyNumberFormat="1" applyFont="1" applyFill="1" applyBorder="1" applyAlignment="1" applyProtection="1">
      <alignment horizontal="center"/>
      <protection locked="0"/>
    </xf>
    <xf numFmtId="0" fontId="17" fillId="0" borderId="1" xfId="0" applyFont="1" applyFill="1" applyBorder="1" applyAlignment="1">
      <alignment vertical="center"/>
    </xf>
    <xf numFmtId="0" fontId="17" fillId="0" borderId="1" xfId="0" applyFont="1" applyFill="1" applyBorder="1" applyAlignment="1">
      <alignment horizontal="left" vertical="center"/>
    </xf>
    <xf numFmtId="0" fontId="17" fillId="0" borderId="1" xfId="0" applyFont="1" applyFill="1" applyBorder="1" applyAlignment="1">
      <alignment horizontal="center"/>
    </xf>
    <xf numFmtId="166" fontId="17" fillId="0" borderId="1" xfId="0" applyNumberFormat="1" applyFont="1" applyFill="1" applyBorder="1" applyAlignment="1">
      <alignment horizontal="center"/>
    </xf>
    <xf numFmtId="1" fontId="14" fillId="0" borderId="1" xfId="0" applyNumberFormat="1" applyFont="1" applyFill="1" applyBorder="1" applyAlignment="1">
      <alignment horizontal="center"/>
    </xf>
    <xf numFmtId="0" fontId="14" fillId="0" borderId="1" xfId="0" applyFont="1" applyFill="1" applyBorder="1" applyAlignment="1">
      <alignment horizontal="center"/>
    </xf>
    <xf numFmtId="0" fontId="17" fillId="0" borderId="1" xfId="0" quotePrefix="1" applyFont="1" applyFill="1" applyBorder="1" applyAlignment="1">
      <alignment horizontal="left" vertical="center"/>
    </xf>
    <xf numFmtId="165" fontId="19" fillId="0" borderId="0" xfId="0" quotePrefix="1" applyNumberFormat="1" applyFont="1" applyBorder="1" applyAlignment="1">
      <alignment horizontal="center" vertical="center"/>
    </xf>
    <xf numFmtId="0" fontId="22" fillId="3" borderId="1"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0" xfId="0" applyFont="1"/>
    <xf numFmtId="0" fontId="1" fillId="0" borderId="0" xfId="0" applyFont="1"/>
    <xf numFmtId="0" fontId="11"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5" fillId="2" borderId="0" xfId="0" applyFont="1" applyFill="1" applyAlignment="1">
      <alignment horizontal="center" vertical="center"/>
    </xf>
    <xf numFmtId="0" fontId="15" fillId="5" borderId="2" xfId="0" applyFont="1" applyFill="1" applyBorder="1" applyAlignment="1">
      <alignment horizontal="center" vertical="center"/>
    </xf>
    <xf numFmtId="2" fontId="15" fillId="5" borderId="3" xfId="0" applyNumberFormat="1" applyFont="1" applyFill="1" applyBorder="1" applyAlignment="1">
      <alignment horizontal="center" vertical="center"/>
    </xf>
    <xf numFmtId="0" fontId="14" fillId="5" borderId="2" xfId="0" applyFont="1" applyFill="1" applyBorder="1" applyAlignment="1">
      <alignment horizontal="center" vertical="center"/>
    </xf>
    <xf numFmtId="0" fontId="1" fillId="0" borderId="0" xfId="0" quotePrefix="1" applyFont="1" applyAlignment="1">
      <alignment horizontal="left" vertical="center"/>
    </xf>
    <xf numFmtId="0" fontId="14" fillId="6" borderId="1" xfId="0" applyFont="1" applyFill="1" applyBorder="1" applyAlignment="1">
      <alignment horizontal="center" vertical="center"/>
    </xf>
    <xf numFmtId="0" fontId="14" fillId="6" borderId="6" xfId="0" applyNumberFormat="1" applyFont="1" applyFill="1" applyBorder="1" applyAlignment="1" applyProtection="1">
      <alignment horizontal="center"/>
      <protection locked="0"/>
    </xf>
    <xf numFmtId="0" fontId="14" fillId="6" borderId="5" xfId="0" quotePrefix="1" applyNumberFormat="1" applyFont="1" applyFill="1" applyBorder="1" applyAlignment="1" applyProtection="1">
      <alignment horizontal="left"/>
      <protection locked="0"/>
    </xf>
    <xf numFmtId="0" fontId="14" fillId="6" borderId="1" xfId="0" applyFont="1" applyFill="1" applyBorder="1" applyAlignment="1">
      <alignment vertical="center"/>
    </xf>
    <xf numFmtId="0" fontId="22" fillId="6" borderId="1" xfId="0" applyFont="1" applyFill="1" applyBorder="1" applyAlignment="1">
      <alignment horizontal="center" vertical="center"/>
    </xf>
    <xf numFmtId="0" fontId="0" fillId="0" borderId="0" xfId="0" applyFill="1"/>
    <xf numFmtId="1" fontId="14" fillId="5" borderId="1" xfId="0" applyNumberFormat="1" applyFont="1" applyFill="1" applyBorder="1" applyAlignment="1">
      <alignment horizontal="center"/>
    </xf>
    <xf numFmtId="166" fontId="17" fillId="5" borderId="1" xfId="0" applyNumberFormat="1" applyFont="1" applyFill="1" applyBorder="1" applyAlignment="1">
      <alignment horizontal="center"/>
    </xf>
    <xf numFmtId="0" fontId="17" fillId="0" borderId="6" xfId="0" applyFont="1" applyBorder="1" applyAlignment="1">
      <alignment vertical="center"/>
    </xf>
    <xf numFmtId="0" fontId="14" fillId="3" borderId="1" xfId="0" quotePrefix="1" applyFont="1" applyFill="1" applyBorder="1" applyAlignment="1">
      <alignment horizontal="center" vertical="center"/>
    </xf>
    <xf numFmtId="0" fontId="14" fillId="3" borderId="6" xfId="0" quotePrefix="1" applyNumberFormat="1" applyFont="1" applyFill="1" applyBorder="1" applyAlignment="1" applyProtection="1">
      <alignment horizontal="left" vertical="center"/>
      <protection locked="0"/>
    </xf>
    <xf numFmtId="0" fontId="14" fillId="3" borderId="7" xfId="0" quotePrefix="1" applyNumberFormat="1" applyFont="1" applyFill="1" applyBorder="1" applyAlignment="1" applyProtection="1">
      <alignment horizontal="left" vertical="center"/>
      <protection locked="0"/>
    </xf>
    <xf numFmtId="0" fontId="14" fillId="3" borderId="7" xfId="0" applyNumberFormat="1" applyFont="1" applyFill="1" applyBorder="1" applyAlignment="1" applyProtection="1">
      <alignment vertical="center"/>
      <protection locked="0"/>
    </xf>
    <xf numFmtId="0" fontId="15" fillId="3" borderId="2" xfId="0" applyFont="1" applyFill="1" applyBorder="1" applyAlignment="1">
      <alignment horizontal="center" vertical="center"/>
    </xf>
    <xf numFmtId="0" fontId="2" fillId="0" borderId="0" xfId="0" applyFont="1" applyFill="1" applyAlignment="1">
      <alignment horizontal="center"/>
    </xf>
    <xf numFmtId="0" fontId="5" fillId="0" borderId="0" xfId="0" applyFont="1" applyFill="1" applyAlignment="1">
      <alignment horizontal="left"/>
    </xf>
    <xf numFmtId="0" fontId="27" fillId="0" borderId="0" xfId="0" quotePrefix="1" applyFont="1" applyFill="1" applyAlignment="1">
      <alignment horizontal="left"/>
    </xf>
    <xf numFmtId="0" fontId="27" fillId="0" borderId="0" xfId="0" quotePrefix="1" applyFont="1" applyFill="1" applyAlignment="1">
      <alignment horizontal="center"/>
    </xf>
    <xf numFmtId="0" fontId="13" fillId="0" borderId="0" xfId="0" applyFont="1"/>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6" xfId="0" applyFont="1" applyBorder="1" applyAlignment="1">
      <alignment horizontal="center" vertical="center"/>
    </xf>
    <xf numFmtId="166" fontId="17" fillId="0" borderId="1" xfId="0" applyNumberFormat="1" applyFont="1" applyBorder="1" applyAlignment="1">
      <alignment horizontal="center" vertical="center"/>
    </xf>
    <xf numFmtId="2" fontId="29" fillId="7" borderId="1" xfId="0" applyNumberFormat="1" applyFont="1" applyFill="1" applyBorder="1" applyAlignment="1">
      <alignment horizontal="center" vertical="center"/>
    </xf>
    <xf numFmtId="0" fontId="13" fillId="2" borderId="6" xfId="0" quotePrefix="1" applyFont="1" applyFill="1" applyBorder="1" applyAlignment="1">
      <alignment horizontal="left" vertical="center"/>
    </xf>
    <xf numFmtId="0" fontId="31" fillId="2" borderId="7" xfId="0" applyFont="1" applyFill="1" applyBorder="1"/>
    <xf numFmtId="0" fontId="13" fillId="2" borderId="7" xfId="0" applyFont="1" applyFill="1" applyBorder="1" applyAlignment="1">
      <alignment vertical="center"/>
    </xf>
    <xf numFmtId="0" fontId="31" fillId="2" borderId="7" xfId="0" applyFont="1" applyFill="1" applyBorder="1" applyAlignment="1">
      <alignment vertical="center"/>
    </xf>
    <xf numFmtId="0" fontId="31" fillId="2" borderId="5" xfId="0" applyFont="1" applyFill="1" applyBorder="1"/>
    <xf numFmtId="0" fontId="28" fillId="0" borderId="0" xfId="0" applyFont="1" applyAlignment="1">
      <alignment horizontal="left"/>
    </xf>
    <xf numFmtId="0" fontId="28" fillId="0" borderId="0" xfId="0" applyFont="1" applyAlignment="1">
      <alignment horizontal="center"/>
    </xf>
    <xf numFmtId="0" fontId="32" fillId="0" borderId="0" xfId="0" applyFont="1" applyAlignment="1">
      <alignment horizontal="left"/>
    </xf>
    <xf numFmtId="0" fontId="5" fillId="0" borderId="0" xfId="0" applyFont="1"/>
    <xf numFmtId="0" fontId="5" fillId="0" borderId="0" xfId="0" applyFont="1" applyAlignment="1">
      <alignment horizontal="center"/>
    </xf>
    <xf numFmtId="0" fontId="5" fillId="0" borderId="6" xfId="0" applyFont="1" applyBorder="1" applyAlignment="1">
      <alignment horizontal="center" vertical="center" wrapText="1"/>
    </xf>
    <xf numFmtId="0" fontId="5" fillId="0" borderId="8" xfId="0" quotePrefix="1" applyFont="1" applyFill="1" applyBorder="1" applyAlignment="1">
      <alignment horizontal="center" vertical="center" wrapText="1"/>
    </xf>
    <xf numFmtId="0" fontId="7" fillId="8" borderId="0" xfId="0" applyFont="1" applyFill="1" applyBorder="1" applyAlignment="1">
      <alignment horizontal="center" vertical="center" wrapText="1"/>
    </xf>
    <xf numFmtId="0" fontId="11" fillId="0" borderId="6" xfId="0" applyFont="1" applyBorder="1" applyAlignment="1">
      <alignment horizontal="center" vertical="center"/>
    </xf>
    <xf numFmtId="1" fontId="33"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166" fontId="33"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0" fontId="34" fillId="0" borderId="0" xfId="0" applyFont="1" applyAlignment="1">
      <alignment horizontal="center" vertical="center"/>
    </xf>
    <xf numFmtId="0" fontId="18" fillId="0" borderId="0" xfId="0" applyFont="1" applyAlignment="1">
      <alignment vertical="center"/>
    </xf>
    <xf numFmtId="0" fontId="9" fillId="0" borderId="0" xfId="0" applyFont="1" applyBorder="1" applyAlignment="1">
      <alignment horizontal="center" vertical="center" wrapText="1"/>
    </xf>
    <xf numFmtId="0" fontId="30" fillId="0" borderId="0" xfId="0" quotePrefix="1" applyFont="1" applyBorder="1" applyAlignment="1">
      <alignment horizontal="center" vertical="center" wrapText="1"/>
    </xf>
    <xf numFmtId="0" fontId="0" fillId="0" borderId="0" xfId="0" applyBorder="1" applyAlignment="1">
      <alignment vertical="center"/>
    </xf>
    <xf numFmtId="0" fontId="0" fillId="0" borderId="0" xfId="0" applyBorder="1"/>
    <xf numFmtId="0" fontId="11" fillId="0" borderId="0" xfId="0" applyFont="1" applyAlignment="1">
      <alignment horizontal="left"/>
    </xf>
    <xf numFmtId="0" fontId="35" fillId="0" borderId="0" xfId="0" applyFont="1"/>
    <xf numFmtId="18" fontId="36" fillId="0" borderId="0" xfId="0" applyNumberFormat="1" applyFont="1" applyAlignment="1">
      <alignment horizontal="center"/>
    </xf>
    <xf numFmtId="0" fontId="20" fillId="0" borderId="0" xfId="0" applyFont="1" applyAlignment="1">
      <alignment horizontal="left" vertical="center"/>
    </xf>
    <xf numFmtId="0" fontId="35" fillId="0" borderId="0" xfId="0" applyFont="1" applyFill="1" applyBorder="1" applyAlignment="1">
      <alignment horizontal="center" vertical="center"/>
    </xf>
    <xf numFmtId="0" fontId="3" fillId="0" borderId="1" xfId="0" quotePrefix="1" applyFont="1" applyFill="1" applyBorder="1" applyAlignment="1">
      <alignment horizontal="center" vertical="center" wrapText="1"/>
    </xf>
    <xf numFmtId="0" fontId="37"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3" fillId="12" borderId="6" xfId="0" quotePrefix="1" applyFont="1" applyFill="1" applyBorder="1" applyAlignment="1">
      <alignment horizontal="left" vertical="center"/>
    </xf>
    <xf numFmtId="0" fontId="13" fillId="12" borderId="7" xfId="0" quotePrefix="1" applyFont="1" applyFill="1" applyBorder="1" applyAlignment="1">
      <alignment horizontal="left" vertical="center"/>
    </xf>
    <xf numFmtId="0" fontId="24" fillId="12" borderId="7" xfId="0" applyFont="1" applyFill="1" applyBorder="1" applyAlignment="1">
      <alignment horizontal="left"/>
    </xf>
    <xf numFmtId="0" fontId="13" fillId="12" borderId="5" xfId="0" quotePrefix="1" applyFont="1" applyFill="1" applyBorder="1" applyAlignment="1">
      <alignment horizontal="left" vertical="center"/>
    </xf>
    <xf numFmtId="166" fontId="17" fillId="0" borderId="0" xfId="0" applyNumberFormat="1" applyFont="1" applyFill="1" applyBorder="1" applyAlignment="1">
      <alignment horizontal="center" vertical="center"/>
    </xf>
    <xf numFmtId="166" fontId="33" fillId="0" borderId="1" xfId="0" applyNumberFormat="1" applyFont="1" applyFill="1" applyBorder="1" applyAlignment="1">
      <alignment horizontal="center" vertical="center"/>
    </xf>
    <xf numFmtId="0" fontId="39" fillId="0" borderId="1" xfId="0" quotePrefix="1" applyFont="1" applyFill="1" applyBorder="1" applyAlignment="1">
      <alignment horizontal="center" vertical="center" wrapText="1"/>
    </xf>
    <xf numFmtId="20" fontId="0" fillId="0" borderId="0" xfId="0" applyNumberFormat="1" applyFill="1" applyAlignment="1">
      <alignment horizontal="center" vertical="center"/>
    </xf>
    <xf numFmtId="0" fontId="0" fillId="0" borderId="0" xfId="0" applyFill="1" applyAlignment="1">
      <alignment vertical="center"/>
    </xf>
    <xf numFmtId="0" fontId="16" fillId="0" borderId="1" xfId="0" applyFont="1" applyBorder="1" applyAlignment="1">
      <alignment horizontal="center" vertical="center"/>
    </xf>
    <xf numFmtId="0" fontId="16" fillId="0" borderId="1" xfId="0" applyFont="1" applyBorder="1" applyAlignment="1">
      <alignment vertical="center"/>
    </xf>
    <xf numFmtId="0" fontId="16" fillId="0" borderId="5" xfId="0" applyFont="1" applyBorder="1" applyAlignment="1">
      <alignment horizontal="center" vertical="center"/>
    </xf>
    <xf numFmtId="0" fontId="16" fillId="0" borderId="5" xfId="0" applyFont="1" applyBorder="1" applyAlignment="1">
      <alignment vertical="center"/>
    </xf>
    <xf numFmtId="0" fontId="29" fillId="0" borderId="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166" fontId="29" fillId="0" borderId="1" xfId="0" applyNumberFormat="1" applyFont="1" applyFill="1" applyBorder="1" applyAlignment="1" applyProtection="1">
      <alignment horizontal="center" vertical="center"/>
      <protection locked="0"/>
    </xf>
    <xf numFmtId="1" fontId="29" fillId="0" borderId="1" xfId="0" applyNumberFormat="1" applyFont="1" applyFill="1" applyBorder="1" applyAlignment="1" applyProtection="1">
      <alignment horizontal="center" vertical="center"/>
      <protection locked="0"/>
    </xf>
    <xf numFmtId="1" fontId="40" fillId="0" borderId="1" xfId="0" applyNumberFormat="1" applyFont="1" applyFill="1" applyBorder="1" applyAlignment="1" applyProtection="1">
      <alignment horizontal="center" vertical="center"/>
      <protection locked="0"/>
    </xf>
    <xf numFmtId="1" fontId="38" fillId="7" borderId="1" xfId="0" applyNumberFormat="1" applyFont="1" applyFill="1" applyBorder="1" applyAlignment="1" applyProtection="1">
      <alignment horizontal="center" vertical="center"/>
      <protection locked="0"/>
    </xf>
    <xf numFmtId="166" fontId="38" fillId="7" borderId="1" xfId="0" applyNumberFormat="1" applyFont="1" applyFill="1" applyBorder="1" applyAlignment="1" applyProtection="1">
      <alignment horizontal="center" vertical="center"/>
      <protection locked="0"/>
    </xf>
    <xf numFmtId="1" fontId="38" fillId="13" borderId="1" xfId="0" applyNumberFormat="1" applyFont="1" applyFill="1" applyBorder="1" applyAlignment="1" applyProtection="1">
      <alignment horizontal="center" vertical="center"/>
      <protection locked="0"/>
    </xf>
    <xf numFmtId="166" fontId="38" fillId="13" borderId="1" xfId="0" applyNumberFormat="1" applyFont="1" applyFill="1" applyBorder="1" applyAlignment="1" applyProtection="1">
      <alignment horizontal="center" vertical="center"/>
      <protection locked="0"/>
    </xf>
    <xf numFmtId="0" fontId="5" fillId="0" borderId="1" xfId="0" quotePrefix="1" applyFont="1" applyBorder="1" applyAlignment="1">
      <alignment horizontal="center" vertical="center" wrapText="1"/>
    </xf>
    <xf numFmtId="0" fontId="39" fillId="0" borderId="1" xfId="0" quotePrefix="1" applyFont="1" applyBorder="1" applyAlignment="1">
      <alignment horizontal="center" vertical="center" wrapText="1"/>
    </xf>
    <xf numFmtId="20" fontId="0" fillId="0" borderId="0" xfId="0" applyNumberFormat="1" applyAlignment="1">
      <alignment horizontal="center" vertical="center"/>
    </xf>
    <xf numFmtId="0" fontId="15" fillId="0" borderId="0" xfId="0" quotePrefix="1" applyFont="1" applyAlignment="1">
      <alignment horizontal="left"/>
    </xf>
    <xf numFmtId="0" fontId="7" fillId="4" borderId="1" xfId="0" applyFont="1" applyFill="1" applyBorder="1" applyAlignment="1">
      <alignment horizontal="center" vertical="center" wrapText="1"/>
    </xf>
    <xf numFmtId="0" fontId="41" fillId="2" borderId="0" xfId="0" quotePrefix="1" applyFont="1" applyFill="1" applyAlignment="1">
      <alignment horizontal="left" vertical="center"/>
    </xf>
    <xf numFmtId="0" fontId="11" fillId="3" borderId="6" xfId="0" applyFont="1" applyFill="1" applyBorder="1" applyAlignment="1">
      <alignment vertical="center"/>
    </xf>
    <xf numFmtId="0" fontId="21" fillId="0" borderId="1" xfId="0" applyFont="1" applyFill="1" applyBorder="1" applyAlignment="1">
      <alignment horizontal="center"/>
    </xf>
    <xf numFmtId="0" fontId="15" fillId="0" borderId="0" xfId="0" applyFont="1" applyAlignment="1">
      <alignment horizontal="left"/>
    </xf>
    <xf numFmtId="0" fontId="1" fillId="2" borderId="0" xfId="0" quotePrefix="1" applyFont="1" applyFill="1" applyAlignment="1">
      <alignment horizontal="center" vertical="center" wrapText="1"/>
    </xf>
    <xf numFmtId="0" fontId="11" fillId="12" borderId="7" xfId="0" applyFont="1" applyFill="1" applyBorder="1" applyAlignment="1">
      <alignment horizontal="left" vertical="center"/>
    </xf>
    <xf numFmtId="0" fontId="11" fillId="12" borderId="6" xfId="0" applyFont="1" applyFill="1" applyBorder="1" applyAlignment="1">
      <alignment horizontal="left" vertical="center"/>
    </xf>
    <xf numFmtId="0" fontId="11" fillId="12" borderId="5" xfId="0" applyFont="1" applyFill="1" applyBorder="1" applyAlignment="1">
      <alignment horizontal="left" vertical="center"/>
    </xf>
    <xf numFmtId="0" fontId="24" fillId="12" borderId="6" xfId="0" applyFont="1" applyFill="1" applyBorder="1" applyAlignment="1">
      <alignment horizontal="left"/>
    </xf>
    <xf numFmtId="0" fontId="24" fillId="12" borderId="5" xfId="0" applyFont="1" applyFill="1" applyBorder="1" applyAlignment="1">
      <alignment horizontal="left"/>
    </xf>
    <xf numFmtId="0" fontId="24" fillId="12" borderId="1" xfId="0" applyFont="1" applyFill="1" applyBorder="1" applyAlignment="1">
      <alignment horizontal="left"/>
    </xf>
    <xf numFmtId="0" fontId="25" fillId="0" borderId="0" xfId="0" applyFont="1" applyFill="1" applyAlignment="1">
      <alignment horizontal="center" vertical="center"/>
    </xf>
    <xf numFmtId="0" fontId="6" fillId="12" borderId="7" xfId="0" quotePrefix="1" applyFont="1" applyFill="1" applyBorder="1" applyAlignment="1">
      <alignment horizontal="left" vertical="center"/>
    </xf>
    <xf numFmtId="0" fontId="4" fillId="11" borderId="1" xfId="0" applyFont="1" applyFill="1" applyBorder="1" applyAlignment="1">
      <alignment horizontal="center" vertical="center"/>
    </xf>
    <xf numFmtId="0" fontId="14" fillId="3" borderId="1" xfId="0" quotePrefix="1" applyFont="1" applyFill="1" applyBorder="1" applyAlignment="1">
      <alignment horizontal="left" vertical="center"/>
    </xf>
    <xf numFmtId="0" fontId="14" fillId="6" borderId="6" xfId="0" applyFont="1" applyFill="1" applyBorder="1" applyAlignment="1">
      <alignment vertical="center"/>
    </xf>
    <xf numFmtId="0" fontId="14" fillId="6" borderId="1" xfId="0" quotePrefix="1" applyFont="1" applyFill="1" applyBorder="1" applyAlignment="1">
      <alignment horizontal="left" vertical="center"/>
    </xf>
    <xf numFmtId="0" fontId="13" fillId="6" borderId="6" xfId="0" applyFont="1" applyFill="1" applyBorder="1" applyAlignment="1">
      <alignment horizontal="center" vertical="center"/>
    </xf>
    <xf numFmtId="0" fontId="0" fillId="6" borderId="5" xfId="0" applyFill="1" applyBorder="1" applyAlignment="1">
      <alignment horizontal="center"/>
    </xf>
    <xf numFmtId="0" fontId="13" fillId="6" borderId="7" xfId="0" applyFont="1" applyFill="1" applyBorder="1" applyAlignment="1">
      <alignment horizontal="center" vertical="center"/>
    </xf>
    <xf numFmtId="0" fontId="13" fillId="6"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6" fillId="2" borderId="6" xfId="0" quotePrefix="1" applyFont="1" applyFill="1" applyBorder="1" applyAlignment="1">
      <alignment horizontal="left" vertical="center"/>
    </xf>
    <xf numFmtId="0" fontId="14" fillId="3" borderId="6" xfId="0" quotePrefix="1" applyFont="1" applyFill="1" applyBorder="1" applyAlignment="1">
      <alignment horizontal="left" vertical="center"/>
    </xf>
    <xf numFmtId="0" fontId="6" fillId="3" borderId="5" xfId="0" applyFont="1" applyFill="1" applyBorder="1" applyAlignment="1" applyProtection="1">
      <alignment horizontal="center" vertical="center" wrapText="1"/>
      <protection locked="0"/>
    </xf>
    <xf numFmtId="0" fontId="11" fillId="4" borderId="9" xfId="0" applyFont="1" applyFill="1" applyBorder="1" applyAlignment="1">
      <alignment horizontal="center" vertical="center" wrapText="1"/>
    </xf>
    <xf numFmtId="0" fontId="17" fillId="0" borderId="8" xfId="0" applyFont="1" applyFill="1" applyBorder="1" applyAlignment="1">
      <alignment vertical="center"/>
    </xf>
    <xf numFmtId="0" fontId="17" fillId="0" borderId="8" xfId="0" applyFont="1" applyFill="1" applyBorder="1" applyAlignment="1">
      <alignment horizontal="left" vertical="center"/>
    </xf>
    <xf numFmtId="0" fontId="6" fillId="3" borderId="5" xfId="0" applyFont="1" applyFill="1" applyBorder="1" applyAlignment="1" applyProtection="1">
      <alignment horizontal="left" vertical="center"/>
      <protection locked="0"/>
    </xf>
    <xf numFmtId="0" fontId="0" fillId="3" borderId="1" xfId="0" applyFill="1" applyBorder="1" applyAlignment="1">
      <alignment horizontal="center"/>
    </xf>
    <xf numFmtId="0" fontId="25" fillId="0" borderId="0" xfId="0" quotePrefix="1" applyFont="1" applyAlignment="1">
      <alignment horizontal="left"/>
    </xf>
    <xf numFmtId="10" fontId="33" fillId="5" borderId="1" xfId="0" applyNumberFormat="1" applyFont="1" applyFill="1" applyBorder="1" applyAlignment="1">
      <alignment horizontal="center" vertical="center"/>
    </xf>
    <xf numFmtId="2" fontId="33" fillId="5" borderId="0" xfId="0" applyNumberFormat="1" applyFont="1" applyFill="1" applyBorder="1" applyAlignment="1">
      <alignment horizontal="center" vertical="center"/>
    </xf>
    <xf numFmtId="166" fontId="17" fillId="5" borderId="1" xfId="0" applyNumberFormat="1" applyFont="1" applyFill="1" applyBorder="1" applyAlignment="1">
      <alignment horizontal="center" vertical="center"/>
    </xf>
    <xf numFmtId="2" fontId="17" fillId="5" borderId="1" xfId="0" applyNumberFormat="1" applyFont="1" applyFill="1" applyBorder="1" applyAlignment="1">
      <alignment horizontal="center" vertical="center"/>
    </xf>
    <xf numFmtId="1" fontId="17" fillId="5" borderId="1" xfId="0" applyNumberFormat="1" applyFont="1" applyFill="1" applyBorder="1" applyAlignment="1">
      <alignment horizontal="center" vertical="center"/>
    </xf>
    <xf numFmtId="4" fontId="11" fillId="5" borderId="5" xfId="0" applyNumberFormat="1" applyFont="1" applyFill="1" applyBorder="1" applyAlignment="1">
      <alignment horizontal="center" vertical="center"/>
    </xf>
    <xf numFmtId="2" fontId="11" fillId="5" borderId="1" xfId="0" applyNumberFormat="1" applyFont="1" applyFill="1" applyBorder="1" applyAlignment="1">
      <alignment horizontal="center" vertical="center"/>
    </xf>
    <xf numFmtId="1" fontId="38" fillId="7" borderId="9" xfId="0" applyNumberFormat="1" applyFont="1" applyFill="1" applyBorder="1" applyAlignment="1" applyProtection="1">
      <alignment horizontal="center" vertical="center"/>
      <protection locked="0"/>
    </xf>
    <xf numFmtId="166" fontId="38" fillId="7" borderId="9" xfId="0" applyNumberFormat="1" applyFont="1" applyFill="1" applyBorder="1" applyAlignment="1" applyProtection="1">
      <alignment horizontal="center" vertical="center"/>
      <protection locked="0"/>
    </xf>
    <xf numFmtId="1" fontId="38" fillId="13" borderId="9" xfId="0" applyNumberFormat="1" applyFont="1" applyFill="1" applyBorder="1" applyAlignment="1" applyProtection="1">
      <alignment horizontal="center" vertical="center"/>
      <protection locked="0"/>
    </xf>
    <xf numFmtId="166" fontId="38" fillId="13" borderId="9" xfId="0" applyNumberFormat="1" applyFont="1" applyFill="1" applyBorder="1" applyAlignment="1" applyProtection="1">
      <alignment horizontal="center" vertical="center"/>
      <protection locked="0"/>
    </xf>
    <xf numFmtId="166" fontId="33" fillId="0" borderId="9" xfId="0" applyNumberFormat="1" applyFont="1" applyFill="1" applyBorder="1" applyAlignment="1">
      <alignment horizontal="center" vertical="center"/>
    </xf>
    <xf numFmtId="0" fontId="5" fillId="0" borderId="9" xfId="0" quotePrefix="1" applyFont="1" applyBorder="1" applyAlignment="1">
      <alignment horizontal="center" vertical="center" wrapText="1"/>
    </xf>
    <xf numFmtId="0" fontId="39" fillId="0" borderId="9" xfId="0" quotePrefix="1" applyFont="1" applyBorder="1" applyAlignment="1">
      <alignment horizontal="center" vertical="center" wrapText="1"/>
    </xf>
    <xf numFmtId="0" fontId="39" fillId="0" borderId="9" xfId="0" quotePrefix="1" applyFont="1" applyFill="1" applyBorder="1" applyAlignment="1">
      <alignment horizontal="center" vertical="center" wrapText="1"/>
    </xf>
    <xf numFmtId="0" fontId="15" fillId="0" borderId="0" xfId="0" applyFont="1" applyFill="1" applyAlignment="1">
      <alignment horizontal="center" vertical="center"/>
    </xf>
    <xf numFmtId="0" fontId="26" fillId="2" borderId="0" xfId="0" quotePrefix="1" applyFont="1" applyFill="1" applyAlignment="1">
      <alignment horizontal="left" vertical="center"/>
    </xf>
    <xf numFmtId="0" fontId="0" fillId="2" borderId="0" xfId="0"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7" fillId="0" borderId="0" xfId="0" applyFont="1"/>
    <xf numFmtId="0" fontId="45" fillId="0" borderId="0" xfId="0" quotePrefix="1" applyFont="1" applyAlignment="1">
      <alignment horizontal="left"/>
    </xf>
    <xf numFmtId="0" fontId="14" fillId="5" borderId="1" xfId="0" applyFont="1" applyFill="1" applyBorder="1" applyAlignment="1">
      <alignment horizontal="center" vertical="center"/>
    </xf>
    <xf numFmtId="0" fontId="13" fillId="6" borderId="5" xfId="0" applyFont="1" applyFill="1" applyBorder="1" applyAlignment="1">
      <alignment horizontal="center" vertical="center"/>
    </xf>
    <xf numFmtId="0" fontId="10" fillId="0" borderId="0" xfId="0" applyFont="1" applyAlignment="1">
      <alignment horizontal="center" vertical="center"/>
    </xf>
    <xf numFmtId="0" fontId="15" fillId="3" borderId="10" xfId="0" applyFont="1" applyFill="1" applyBorder="1" applyAlignment="1">
      <alignment horizontal="center" vertical="center"/>
    </xf>
    <xf numFmtId="0" fontId="22" fillId="3" borderId="9" xfId="0" applyFont="1" applyFill="1" applyBorder="1" applyAlignment="1">
      <alignment horizontal="center" vertical="center"/>
    </xf>
    <xf numFmtId="0" fontId="15" fillId="3" borderId="11" xfId="0" applyFont="1" applyFill="1" applyBorder="1" applyAlignment="1">
      <alignment horizontal="center" vertical="center"/>
    </xf>
    <xf numFmtId="0" fontId="22" fillId="3" borderId="8" xfId="0" applyFont="1" applyFill="1" applyBorder="1" applyAlignment="1">
      <alignment horizontal="center" vertical="center"/>
    </xf>
    <xf numFmtId="167" fontId="48" fillId="0" borderId="1" xfId="0" applyNumberFormat="1" applyFont="1" applyBorder="1" applyAlignment="1">
      <alignment horizontal="center" vertical="center"/>
    </xf>
    <xf numFmtId="0" fontId="15" fillId="0" borderId="1" xfId="0" quotePrefix="1" applyFont="1" applyBorder="1" applyAlignment="1">
      <alignment horizontal="center" vertical="center"/>
    </xf>
    <xf numFmtId="1" fontId="48" fillId="0" borderId="1" xfId="0" applyNumberFormat="1" applyFont="1" applyBorder="1" applyAlignment="1">
      <alignment horizontal="center" vertical="center"/>
    </xf>
    <xf numFmtId="0" fontId="15" fillId="0" borderId="1" xfId="0" applyFont="1" applyBorder="1" applyAlignment="1">
      <alignment horizontal="center" vertical="center"/>
    </xf>
    <xf numFmtId="0" fontId="0" fillId="0" borderId="1" xfId="0" applyBorder="1" applyAlignment="1">
      <alignment vertical="center"/>
    </xf>
    <xf numFmtId="0" fontId="48" fillId="0" borderId="1" xfId="0" applyFont="1" applyBorder="1" applyAlignment="1">
      <alignment horizontal="center" vertical="center"/>
    </xf>
    <xf numFmtId="0" fontId="14" fillId="0" borderId="6" xfId="0" applyFont="1" applyBorder="1" applyAlignment="1">
      <alignment horizontal="center" vertical="center"/>
    </xf>
    <xf numFmtId="0" fontId="14" fillId="0" borderId="6" xfId="0" applyFont="1" applyFill="1" applyBorder="1" applyAlignment="1">
      <alignment horizontal="center"/>
    </xf>
    <xf numFmtId="1" fontId="14" fillId="5" borderId="6" xfId="0" applyNumberFormat="1" applyFont="1" applyFill="1" applyBorder="1" applyAlignment="1">
      <alignment horizontal="center"/>
    </xf>
    <xf numFmtId="10" fontId="33" fillId="0" borderId="8" xfId="0" applyNumberFormat="1" applyFont="1" applyFill="1" applyBorder="1" applyAlignment="1">
      <alignment horizontal="center" vertical="center"/>
    </xf>
    <xf numFmtId="10" fontId="33" fillId="0" borderId="12" xfId="2" applyNumberFormat="1" applyFont="1" applyBorder="1" applyAlignment="1">
      <alignment horizontal="center" vertical="center"/>
    </xf>
    <xf numFmtId="0" fontId="33" fillId="0" borderId="0" xfId="0" applyFont="1" applyBorder="1" applyAlignment="1">
      <alignment horizontal="center" vertical="center"/>
    </xf>
    <xf numFmtId="0" fontId="49" fillId="0" borderId="1" xfId="0" applyFont="1" applyBorder="1" applyAlignment="1">
      <alignment horizontal="center" vertical="center"/>
    </xf>
    <xf numFmtId="0" fontId="31" fillId="2" borderId="0" xfId="0" applyFont="1" applyFill="1" applyBorder="1"/>
    <xf numFmtId="0" fontId="52" fillId="10" borderId="1" xfId="0" applyFont="1" applyFill="1" applyBorder="1" applyAlignment="1">
      <alignment horizontal="center" vertical="center" wrapText="1"/>
    </xf>
    <xf numFmtId="0" fontId="53" fillId="0" borderId="0" xfId="0" applyFont="1" applyBorder="1" applyAlignment="1">
      <alignment horizontal="center" vertical="center"/>
    </xf>
    <xf numFmtId="0" fontId="11" fillId="0" borderId="1" xfId="0" applyNumberFormat="1" applyFont="1" applyFill="1" applyBorder="1" applyAlignment="1" applyProtection="1">
      <alignment horizontal="center"/>
      <protection locked="0"/>
    </xf>
    <xf numFmtId="0" fontId="2" fillId="10" borderId="1" xfId="0" quotePrefix="1" applyFont="1" applyFill="1" applyBorder="1" applyAlignment="1">
      <alignment horizontal="center" vertical="center" wrapText="1"/>
    </xf>
    <xf numFmtId="0" fontId="51" fillId="0" borderId="0" xfId="0" applyFont="1" applyAlignment="1">
      <alignment horizontal="center" vertical="center"/>
    </xf>
    <xf numFmtId="0" fontId="17" fillId="0" borderId="8" xfId="0" quotePrefix="1" applyFont="1" applyFill="1" applyBorder="1" applyAlignment="1">
      <alignment horizontal="left" vertical="center"/>
    </xf>
    <xf numFmtId="0" fontId="15" fillId="0" borderId="14" xfId="0" quotePrefix="1" applyFont="1" applyBorder="1" applyAlignment="1">
      <alignment horizontal="center" vertical="center" wrapText="1"/>
    </xf>
    <xf numFmtId="0" fontId="15" fillId="0" borderId="15" xfId="0" quotePrefix="1" applyFont="1" applyBorder="1" applyAlignment="1">
      <alignment horizontal="center" vertical="center" wrapText="1"/>
    </xf>
    <xf numFmtId="0" fontId="15" fillId="0" borderId="16" xfId="0" quotePrefix="1" applyFont="1" applyBorder="1" applyAlignment="1">
      <alignment horizontal="center" vertical="center" wrapText="1"/>
    </xf>
    <xf numFmtId="0" fontId="15" fillId="0" borderId="12" xfId="0" quotePrefix="1" applyFont="1" applyBorder="1" applyAlignment="1">
      <alignment horizontal="center" vertical="center" wrapText="1"/>
    </xf>
    <xf numFmtId="0" fontId="15" fillId="0" borderId="0" xfId="0" quotePrefix="1" applyFont="1" applyBorder="1" applyAlignment="1">
      <alignment horizontal="center" vertical="center" wrapText="1"/>
    </xf>
    <xf numFmtId="0" fontId="15" fillId="0" borderId="17" xfId="0" quotePrefix="1" applyFont="1" applyBorder="1" applyAlignment="1">
      <alignment horizontal="center" vertical="center" wrapText="1"/>
    </xf>
    <xf numFmtId="0" fontId="15" fillId="0" borderId="18" xfId="0" quotePrefix="1" applyFont="1" applyBorder="1" applyAlignment="1">
      <alignment horizontal="center" vertical="center" wrapText="1"/>
    </xf>
    <xf numFmtId="0" fontId="15" fillId="0" borderId="4" xfId="0" quotePrefix="1" applyFont="1" applyBorder="1" applyAlignment="1">
      <alignment horizontal="center" vertical="center" wrapText="1"/>
    </xf>
    <xf numFmtId="0" fontId="15" fillId="0" borderId="13" xfId="0" quotePrefix="1" applyFont="1" applyBorder="1" applyAlignment="1">
      <alignment horizontal="center" vertical="center" wrapText="1"/>
    </xf>
    <xf numFmtId="164" fontId="6" fillId="0" borderId="4" xfId="0" quotePrefix="1" applyNumberFormat="1" applyFont="1" applyBorder="1" applyAlignment="1">
      <alignment horizontal="center" vertical="center"/>
    </xf>
    <xf numFmtId="0" fontId="14" fillId="14" borderId="6" xfId="0" applyFont="1" applyFill="1" applyBorder="1" applyAlignment="1">
      <alignment horizontal="center" vertical="center" wrapText="1"/>
    </xf>
    <xf numFmtId="0" fontId="14" fillId="14" borderId="5" xfId="0" applyFont="1" applyFill="1" applyBorder="1" applyAlignment="1">
      <alignment horizontal="center" vertical="center" wrapText="1"/>
    </xf>
    <xf numFmtId="0" fontId="6" fillId="14" borderId="6" xfId="0" applyFont="1" applyFill="1" applyBorder="1" applyAlignment="1">
      <alignment horizontal="center" vertical="center"/>
    </xf>
    <xf numFmtId="0" fontId="6" fillId="14" borderId="5" xfId="0" applyFont="1" applyFill="1" applyBorder="1" applyAlignment="1">
      <alignment horizontal="center" vertical="center"/>
    </xf>
    <xf numFmtId="0" fontId="5" fillId="14" borderId="9" xfId="0" quotePrefix="1" applyFont="1" applyFill="1" applyBorder="1" applyAlignment="1">
      <alignment horizontal="center" vertical="center" wrapText="1"/>
    </xf>
    <xf numFmtId="0" fontId="5" fillId="14" borderId="8" xfId="0" quotePrefix="1" applyFont="1" applyFill="1" applyBorder="1" applyAlignment="1">
      <alignment horizontal="center" vertical="center" wrapText="1"/>
    </xf>
    <xf numFmtId="0" fontId="10" fillId="2" borderId="9" xfId="0" applyFont="1" applyFill="1" applyBorder="1" applyAlignment="1">
      <alignment horizontal="center" vertical="center" textRotation="90" wrapText="1"/>
    </xf>
    <xf numFmtId="0" fontId="10" fillId="2" borderId="8" xfId="0" applyFont="1" applyFill="1" applyBorder="1" applyAlignment="1">
      <alignment horizontal="center" vertical="center" textRotation="90" wrapText="1"/>
    </xf>
    <xf numFmtId="0" fontId="14" fillId="3"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xf>
    <xf numFmtId="0" fontId="46" fillId="2" borderId="9" xfId="0" applyFont="1" applyFill="1" applyBorder="1" applyAlignment="1">
      <alignment horizontal="center" vertical="center" textRotation="90" wrapText="1"/>
    </xf>
    <xf numFmtId="0" fontId="46" fillId="2" borderId="8" xfId="0" applyFont="1" applyFill="1" applyBorder="1" applyAlignment="1">
      <alignment horizontal="center" vertical="center" textRotation="90" wrapText="1"/>
    </xf>
    <xf numFmtId="0" fontId="14" fillId="3" borderId="18"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13"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165" fontId="19" fillId="0" borderId="4" xfId="0" quotePrefix="1" applyNumberFormat="1" applyFont="1" applyBorder="1" applyAlignment="1">
      <alignment horizontal="center" vertical="center"/>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6" fillId="2" borderId="6" xfId="0" quotePrefix="1"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5" xfId="0" quotePrefix="1" applyFont="1" applyFill="1" applyBorder="1" applyAlignment="1">
      <alignment horizontal="center" vertical="center" wrapText="1"/>
    </xf>
    <xf numFmtId="0" fontId="2" fillId="2" borderId="12" xfId="0" quotePrefix="1" applyFont="1" applyFill="1" applyBorder="1" applyAlignment="1">
      <alignment horizontal="center" vertical="center" wrapText="1"/>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5"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11" fillId="8" borderId="1" xfId="0" quotePrefix="1" applyFont="1" applyFill="1" applyBorder="1" applyAlignment="1">
      <alignment horizontal="center" vertical="center" wrapText="1"/>
    </xf>
    <xf numFmtId="166" fontId="11" fillId="6" borderId="6" xfId="0" applyNumberFormat="1" applyFont="1" applyFill="1" applyBorder="1" applyAlignment="1">
      <alignment horizontal="center" vertical="center"/>
    </xf>
    <xf numFmtId="166" fontId="11" fillId="6" borderId="5" xfId="0" applyNumberFormat="1" applyFont="1" applyFill="1" applyBorder="1" applyAlignment="1">
      <alignment horizontal="center" vertical="center"/>
    </xf>
    <xf numFmtId="0" fontId="50" fillId="0" borderId="9" xfId="0" quotePrefix="1" applyFont="1" applyBorder="1" applyAlignment="1">
      <alignment horizontal="center" vertical="center" wrapText="1"/>
    </xf>
    <xf numFmtId="0" fontId="50" fillId="0" borderId="8" xfId="0" applyFont="1" applyBorder="1" applyAlignment="1">
      <alignment horizontal="center" vertical="center" wrapText="1"/>
    </xf>
    <xf numFmtId="164" fontId="6" fillId="2" borderId="1" xfId="0" quotePrefix="1" applyNumberFormat="1" applyFont="1" applyFill="1" applyBorder="1" applyAlignment="1">
      <alignment horizontal="center" vertical="center"/>
    </xf>
    <xf numFmtId="0" fontId="14" fillId="2" borderId="6" xfId="0" quotePrefix="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3" borderId="6" xfId="0" quotePrefix="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10" borderId="6" xfId="0" applyFont="1" applyFill="1" applyBorder="1" applyAlignment="1">
      <alignment horizontal="center"/>
    </xf>
    <xf numFmtId="0" fontId="11" fillId="10" borderId="5" xfId="0" applyFont="1" applyFill="1" applyBorder="1" applyAlignment="1">
      <alignment horizont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18" fontId="13" fillId="2" borderId="18" xfId="0" applyNumberFormat="1" applyFont="1" applyFill="1" applyBorder="1" applyAlignment="1">
      <alignment horizontal="center"/>
    </xf>
    <xf numFmtId="18" fontId="13" fillId="2" borderId="13" xfId="0" applyNumberFormat="1" applyFont="1" applyFill="1" applyBorder="1" applyAlignment="1">
      <alignment horizontal="center"/>
    </xf>
    <xf numFmtId="0" fontId="13" fillId="6" borderId="6" xfId="0" applyFont="1" applyFill="1" applyBorder="1" applyAlignment="1">
      <alignment horizontal="center" vertical="center"/>
    </xf>
    <xf numFmtId="0" fontId="13"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5" xfId="0" applyFont="1" applyFill="1" applyBorder="1" applyAlignment="1">
      <alignment horizontal="center" vertical="center"/>
    </xf>
    <xf numFmtId="0" fontId="24" fillId="10" borderId="6" xfId="0" applyFont="1" applyFill="1" applyBorder="1" applyAlignment="1">
      <alignment horizontal="center" vertical="center"/>
    </xf>
    <xf numFmtId="0" fontId="24" fillId="10" borderId="7" xfId="0" applyFont="1" applyFill="1" applyBorder="1" applyAlignment="1">
      <alignment horizontal="center" vertical="center"/>
    </xf>
    <xf numFmtId="0" fontId="24" fillId="10" borderId="5" xfId="0" applyFont="1" applyFill="1" applyBorder="1" applyAlignment="1">
      <alignment horizontal="center" vertical="center"/>
    </xf>
    <xf numFmtId="18" fontId="27" fillId="7" borderId="6" xfId="0" applyNumberFormat="1" applyFont="1" applyFill="1" applyBorder="1" applyAlignment="1">
      <alignment horizontal="center"/>
    </xf>
    <xf numFmtId="18" fontId="27" fillId="7" borderId="5" xfId="0" applyNumberFormat="1" applyFont="1" applyFill="1" applyBorder="1" applyAlignment="1">
      <alignment horizontal="center"/>
    </xf>
    <xf numFmtId="0" fontId="10" fillId="0" borderId="0" xfId="0" applyFont="1" applyBorder="1" applyAlignment="1">
      <alignment horizontal="center" vertical="center"/>
    </xf>
    <xf numFmtId="18" fontId="36" fillId="0" borderId="0" xfId="0" applyNumberFormat="1" applyFont="1" applyAlignment="1">
      <alignment horizont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5" xfId="0" applyFont="1" applyFill="1" applyBorder="1" applyAlignment="1">
      <alignment horizontal="center" vertical="center"/>
    </xf>
    <xf numFmtId="0" fontId="13" fillId="11" borderId="6" xfId="0" applyFont="1" applyFill="1" applyBorder="1" applyAlignment="1">
      <alignment horizontal="center" vertical="center"/>
    </xf>
    <xf numFmtId="0" fontId="13" fillId="11" borderId="5" xfId="0" applyFont="1" applyFill="1" applyBorder="1" applyAlignment="1">
      <alignment horizontal="center" vertical="center"/>
    </xf>
    <xf numFmtId="0" fontId="35" fillId="0" borderId="6" xfId="0" quotePrefix="1" applyFont="1" applyFill="1" applyBorder="1" applyAlignment="1">
      <alignment horizontal="center" vertical="center"/>
    </xf>
    <xf numFmtId="0" fontId="35" fillId="0" borderId="7" xfId="0" applyFont="1" applyFill="1" applyBorder="1" applyAlignment="1">
      <alignment horizontal="center" vertical="center"/>
    </xf>
    <xf numFmtId="0" fontId="35" fillId="0" borderId="5" xfId="0" applyFont="1" applyFill="1" applyBorder="1" applyAlignment="1">
      <alignment horizontal="center" vertical="center"/>
    </xf>
    <xf numFmtId="0" fontId="43"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13" fillId="14" borderId="6" xfId="0" quotePrefix="1"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5" borderId="6" xfId="0" applyFont="1" applyFill="1" applyBorder="1" applyAlignment="1">
      <alignment horizontal="center" vertical="center"/>
    </xf>
    <xf numFmtId="0" fontId="13" fillId="15" borderId="7" xfId="0" applyFont="1" applyFill="1" applyBorder="1" applyAlignment="1">
      <alignment horizontal="center" vertical="center"/>
    </xf>
    <xf numFmtId="0" fontId="13" fillId="15" borderId="5" xfId="0" applyFont="1" applyFill="1" applyBorder="1" applyAlignment="1">
      <alignment horizontal="center" vertical="center"/>
    </xf>
    <xf numFmtId="0" fontId="5" fillId="15" borderId="1" xfId="0" quotePrefix="1"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13" fillId="15" borderId="9" xfId="0"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6" fillId="14" borderId="6" xfId="0" quotePrefix="1" applyFont="1" applyFill="1" applyBorder="1" applyAlignment="1">
      <alignment horizontal="center" vertical="center" wrapText="1"/>
    </xf>
    <xf numFmtId="0" fontId="6" fillId="14" borderId="7" xfId="0" applyFont="1" applyFill="1" applyBorder="1" applyAlignment="1">
      <alignment horizontal="center" vertical="center" wrapText="1"/>
    </xf>
    <xf numFmtId="0" fontId="6" fillId="15" borderId="6" xfId="0" applyFont="1" applyFill="1" applyBorder="1" applyAlignment="1">
      <alignment horizontal="center" vertical="center"/>
    </xf>
    <xf numFmtId="0" fontId="6" fillId="15" borderId="7" xfId="0" applyFont="1" applyFill="1" applyBorder="1" applyAlignment="1">
      <alignment horizontal="center" vertical="center"/>
    </xf>
    <xf numFmtId="0" fontId="6" fillId="15"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5" xfId="0" applyFont="1" applyFill="1" applyBorder="1" applyAlignment="1">
      <alignment horizontal="center" vertical="center"/>
    </xf>
  </cellXfs>
  <cellStyles count="3">
    <cellStyle name="Excel Built-in Normal" xfId="1"/>
    <cellStyle name="Normal" xfId="0" builtinId="0"/>
    <cellStyle name="Percent" xfId="2" builtinId="5"/>
  </cellStyles>
  <dxfs count="22">
    <dxf>
      <font>
        <condense val="0"/>
        <extend val="0"/>
        <color indexed="22"/>
      </font>
    </dxf>
    <dxf>
      <font>
        <b/>
        <i val="0"/>
        <condense val="0"/>
        <extend val="0"/>
        <color indexed="10"/>
      </font>
    </dxf>
    <dxf>
      <font>
        <condense val="0"/>
        <extend val="0"/>
        <color indexed="22"/>
      </font>
    </dxf>
    <dxf>
      <font>
        <b/>
        <i val="0"/>
        <condense val="0"/>
        <extend val="0"/>
        <color indexed="1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750093</xdr:colOff>
      <xdr:row>3</xdr:row>
      <xdr:rowOff>104510</xdr:rowOff>
    </xdr:from>
    <xdr:to>
      <xdr:col>5</xdr:col>
      <xdr:colOff>204787</xdr:colOff>
      <xdr:row>4</xdr:row>
      <xdr:rowOff>273843</xdr:rowOff>
    </xdr:to>
    <xdr:sp macro="" textlink="">
      <xdr:nvSpPr>
        <xdr:cNvPr id="2" name="Text Box 1"/>
        <xdr:cNvSpPr txBox="1">
          <a:spLocks noChangeArrowheads="1"/>
        </xdr:cNvSpPr>
      </xdr:nvSpPr>
      <xdr:spPr bwMode="auto">
        <a:xfrm>
          <a:off x="1250156" y="616479"/>
          <a:ext cx="4300537" cy="586052"/>
        </a:xfrm>
        <a:prstGeom prst="rect">
          <a:avLst/>
        </a:prstGeom>
        <a:noFill/>
        <a:ln w="19050">
          <a:solidFill>
            <a:schemeClr val="tx1"/>
          </a:solidFill>
          <a:miter lim="800000"/>
          <a:headEnd/>
          <a:tailEnd/>
        </a:ln>
      </xdr:spPr>
      <xdr:txBody>
        <a:bodyPr vertOverflow="clip" wrap="square" lIns="45720" tIns="41148" rIns="45720" bIns="0" anchor="t" upright="1"/>
        <a:lstStyle/>
        <a:p>
          <a:pPr algn="ctr" rtl="0">
            <a:defRPr sz="1000"/>
          </a:pPr>
          <a:r>
            <a:rPr lang="en-AU" sz="1600" b="1" i="0" strike="noStrike">
              <a:solidFill>
                <a:srgbClr val="000000"/>
              </a:solidFill>
              <a:latin typeface="Arial Narrow"/>
            </a:rPr>
            <a:t>Metropolitan Zone 1</a:t>
          </a:r>
        </a:p>
        <a:p>
          <a:pPr algn="ctr" rtl="0">
            <a:defRPr sz="1000"/>
          </a:pPr>
          <a:r>
            <a:rPr lang="en-AU" sz="1600" b="1" i="0" strike="noStrike">
              <a:solidFill>
                <a:srgbClr val="000000"/>
              </a:solidFill>
              <a:latin typeface="Arial Narrow"/>
            </a:rPr>
            <a:t>OFFICIAL &amp; UNOFFICIAL</a:t>
          </a:r>
          <a:r>
            <a:rPr lang="en-AU" sz="1600" b="1" i="0" strike="noStrike" baseline="0">
              <a:solidFill>
                <a:srgbClr val="000000"/>
              </a:solidFill>
              <a:latin typeface="Arial Narrow"/>
            </a:rPr>
            <a:t> </a:t>
          </a:r>
          <a:r>
            <a:rPr lang="en-AU" sz="1600" b="1" i="0" strike="noStrike">
              <a:solidFill>
                <a:srgbClr val="000000"/>
              </a:solidFill>
              <a:latin typeface="Arial Narrow"/>
            </a:rPr>
            <a:t>SHOWJUMPING</a:t>
          </a:r>
          <a:endParaRPr lang="en-AU" sz="1200" b="1" i="0" strike="noStrike">
            <a:solidFill>
              <a:srgbClr val="000000"/>
            </a:solidFill>
            <a:latin typeface="Arial"/>
            <a:cs typeface="Arial"/>
          </a:endParaRPr>
        </a:p>
      </xdr:txBody>
    </xdr:sp>
    <xdr:clientData/>
  </xdr:twoCellAnchor>
  <xdr:twoCellAnchor>
    <xdr:from>
      <xdr:col>1</xdr:col>
      <xdr:colOff>142875</xdr:colOff>
      <xdr:row>14</xdr:row>
      <xdr:rowOff>11905</xdr:rowOff>
    </xdr:from>
    <xdr:to>
      <xdr:col>6</xdr:col>
      <xdr:colOff>1131094</xdr:colOff>
      <xdr:row>25</xdr:row>
      <xdr:rowOff>71436</xdr:rowOff>
    </xdr:to>
    <xdr:sp macro="" textlink="">
      <xdr:nvSpPr>
        <xdr:cNvPr id="4" name="TextBox 3"/>
        <xdr:cNvSpPr txBox="1"/>
      </xdr:nvSpPr>
      <xdr:spPr>
        <a:xfrm>
          <a:off x="142875" y="3559968"/>
          <a:ext cx="6846094" cy="2726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AU" sz="1600" b="1"/>
            <a:t>1) Read and understand the</a:t>
          </a:r>
          <a:r>
            <a:rPr lang="en-AU" sz="1600" b="1" baseline="0"/>
            <a:t> rules for each event.   The scorer is the final gatekeeper for the event so be aware of the rules.  </a:t>
          </a:r>
        </a:p>
        <a:p>
          <a:r>
            <a:rPr lang="en-AU" sz="1400" b="0" baseline="0"/>
            <a:t>  eg:  AM7 - 1st round is </a:t>
          </a:r>
          <a:r>
            <a:rPr lang="en-AU" sz="1400" b="0" u="sng" baseline="0"/>
            <a:t>not against the clock </a:t>
          </a:r>
          <a:r>
            <a:rPr lang="en-AU" sz="1400" b="0" baseline="0"/>
            <a:t>so riders on equal penalties cannot be split on time in the first round and are therefore placed equally.  Mistakes often made with this.</a:t>
          </a:r>
          <a:endParaRPr lang="en-AU" sz="1400" b="0"/>
        </a:p>
        <a:p>
          <a:r>
            <a:rPr lang="en-AU" sz="1600" b="1"/>
            <a:t>2) Review</a:t>
          </a:r>
          <a:r>
            <a:rPr lang="en-AU" sz="1600" b="1" baseline="0"/>
            <a:t> judges score sheets.   In the heat of the moment things get missed.</a:t>
          </a:r>
        </a:p>
        <a:p>
          <a:r>
            <a:rPr lang="en-AU" sz="1600" b="1" baseline="0"/>
            <a:t>3) Check that faults and time penalties have been carried across and added correctly.   </a:t>
          </a:r>
        </a:p>
        <a:p>
          <a:r>
            <a:rPr lang="en-AU" sz="1600" b="1" baseline="0"/>
            <a:t>4) Check that riders have been placed correctly and that seniors and mixed classes have been correctly placed.</a:t>
          </a:r>
        </a:p>
        <a:p>
          <a:r>
            <a:rPr lang="en-AU" sz="1600" b="1" baseline="0"/>
            <a:t>5) If in doubt .... check rule book and then with the "TD" for event.</a:t>
          </a:r>
        </a:p>
      </xdr:txBody>
    </xdr:sp>
    <xdr:clientData/>
  </xdr:twoCellAnchor>
  <xdr:twoCellAnchor>
    <xdr:from>
      <xdr:col>10</xdr:col>
      <xdr:colOff>285754</xdr:colOff>
      <xdr:row>8</xdr:row>
      <xdr:rowOff>238127</xdr:rowOff>
    </xdr:from>
    <xdr:to>
      <xdr:col>11</xdr:col>
      <xdr:colOff>523875</xdr:colOff>
      <xdr:row>14</xdr:row>
      <xdr:rowOff>23812</xdr:rowOff>
    </xdr:to>
    <xdr:cxnSp macro="">
      <xdr:nvCxnSpPr>
        <xdr:cNvPr id="7" name="Straight Arrow Connector 6"/>
        <xdr:cNvCxnSpPr/>
      </xdr:nvCxnSpPr>
      <xdr:spPr>
        <a:xfrm rot="16200000" flipV="1">
          <a:off x="8453441" y="2667003"/>
          <a:ext cx="1250154" cy="55959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381003</xdr:colOff>
      <xdr:row>9</xdr:row>
      <xdr:rowOff>11906</xdr:rowOff>
    </xdr:from>
    <xdr:to>
      <xdr:col>9</xdr:col>
      <xdr:colOff>345282</xdr:colOff>
      <xdr:row>18</xdr:row>
      <xdr:rowOff>130969</xdr:rowOff>
    </xdr:to>
    <xdr:cxnSp macro="">
      <xdr:nvCxnSpPr>
        <xdr:cNvPr id="20" name="Straight Arrow Connector 19"/>
        <xdr:cNvCxnSpPr/>
      </xdr:nvCxnSpPr>
      <xdr:spPr>
        <a:xfrm flipH="1" flipV="1">
          <a:off x="7774784" y="2345531"/>
          <a:ext cx="523873" cy="23812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130968</xdr:colOff>
      <xdr:row>18</xdr:row>
      <xdr:rowOff>226217</xdr:rowOff>
    </xdr:from>
    <xdr:to>
      <xdr:col>18</xdr:col>
      <xdr:colOff>392906</xdr:colOff>
      <xdr:row>26</xdr:row>
      <xdr:rowOff>154780</xdr:rowOff>
    </xdr:to>
    <xdr:sp macro="" textlink="">
      <xdr:nvSpPr>
        <xdr:cNvPr id="21" name="TextBox 20"/>
        <xdr:cNvSpPr txBox="1"/>
      </xdr:nvSpPr>
      <xdr:spPr>
        <a:xfrm>
          <a:off x="7155656" y="4822030"/>
          <a:ext cx="5441156" cy="1738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AU" sz="1600"/>
            <a:t>From "</a:t>
          </a:r>
          <a:r>
            <a:rPr lang="en-AU" sz="1600" b="1" u="sng"/>
            <a:t>checked</a:t>
          </a:r>
          <a:r>
            <a:rPr lang="en-AU" sz="1600"/>
            <a:t>" judges score sheet, enter placing for each round and the corresponding points (10 to 1)</a:t>
          </a:r>
        </a:p>
        <a:p>
          <a:r>
            <a:rPr lang="en-AU" sz="1600"/>
            <a:t>Quick tip - Placing + Points always</a:t>
          </a:r>
          <a:r>
            <a:rPr lang="en-AU" sz="1600" baseline="0"/>
            <a:t> add to 11.  </a:t>
          </a:r>
        </a:p>
        <a:p>
          <a:r>
            <a:rPr lang="en-AU" sz="1600" baseline="0"/>
            <a:t>ie: 1st = 10 points.  1+10=11,  6th = 5 points.  6+5=11</a:t>
          </a:r>
        </a:p>
        <a:p>
          <a:endParaRPr lang="en-AU" sz="1600" baseline="0"/>
        </a:p>
        <a:p>
          <a:r>
            <a:rPr lang="en-AU" sz="1600" baseline="0"/>
            <a:t>Transfer "Senior" scores and points to separate seniors class.</a:t>
          </a:r>
        </a:p>
        <a:p>
          <a:endParaRPr lang="en-AU" sz="1600"/>
        </a:p>
      </xdr:txBody>
    </xdr:sp>
    <xdr:clientData/>
  </xdr:twoCellAnchor>
  <xdr:twoCellAnchor>
    <xdr:from>
      <xdr:col>9</xdr:col>
      <xdr:colOff>309566</xdr:colOff>
      <xdr:row>9</xdr:row>
      <xdr:rowOff>47625</xdr:rowOff>
    </xdr:from>
    <xdr:to>
      <xdr:col>9</xdr:col>
      <xdr:colOff>369095</xdr:colOff>
      <xdr:row>18</xdr:row>
      <xdr:rowOff>107157</xdr:rowOff>
    </xdr:to>
    <xdr:cxnSp macro="">
      <xdr:nvCxnSpPr>
        <xdr:cNvPr id="23" name="Straight Arrow Connector 22"/>
        <xdr:cNvCxnSpPr/>
      </xdr:nvCxnSpPr>
      <xdr:spPr>
        <a:xfrm flipH="1" flipV="1">
          <a:off x="8262941" y="2381250"/>
          <a:ext cx="59529" cy="23217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702470</xdr:colOff>
      <xdr:row>6</xdr:row>
      <xdr:rowOff>47625</xdr:rowOff>
    </xdr:from>
    <xdr:to>
      <xdr:col>20</xdr:col>
      <xdr:colOff>333375</xdr:colOff>
      <xdr:row>7</xdr:row>
      <xdr:rowOff>107156</xdr:rowOff>
    </xdr:to>
    <xdr:cxnSp macro="">
      <xdr:nvCxnSpPr>
        <xdr:cNvPr id="26" name="Straight Arrow Connector 25"/>
        <xdr:cNvCxnSpPr/>
      </xdr:nvCxnSpPr>
      <xdr:spPr>
        <a:xfrm flipH="1">
          <a:off x="12180095" y="1631156"/>
          <a:ext cx="1357311" cy="30956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666751</xdr:colOff>
      <xdr:row>8</xdr:row>
      <xdr:rowOff>130970</xdr:rowOff>
    </xdr:from>
    <xdr:to>
      <xdr:col>18</xdr:col>
      <xdr:colOff>547689</xdr:colOff>
      <xdr:row>12</xdr:row>
      <xdr:rowOff>47625</xdr:rowOff>
    </xdr:to>
    <xdr:cxnSp macro="">
      <xdr:nvCxnSpPr>
        <xdr:cNvPr id="36" name="Straight Arrow Connector 35"/>
        <xdr:cNvCxnSpPr/>
      </xdr:nvCxnSpPr>
      <xdr:spPr>
        <a:xfrm rot="16200000" flipV="1">
          <a:off x="12019361" y="2339579"/>
          <a:ext cx="857249" cy="60721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66675</xdr:colOff>
      <xdr:row>3</xdr:row>
      <xdr:rowOff>47625</xdr:rowOff>
    </xdr:from>
    <xdr:to>
      <xdr:col>2</xdr:col>
      <xdr:colOff>619125</xdr:colOff>
      <xdr:row>4</xdr:row>
      <xdr:rowOff>285750</xdr:rowOff>
    </xdr:to>
    <xdr:pic>
      <xdr:nvPicPr>
        <xdr:cNvPr id="1033"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695325" y="742950"/>
          <a:ext cx="552450" cy="657225"/>
        </a:xfrm>
        <a:prstGeom prst="rect">
          <a:avLst/>
        </a:prstGeom>
        <a:noFill/>
        <a:ln w="9525">
          <a:noFill/>
          <a:miter lim="800000"/>
          <a:headEnd/>
          <a:tailEnd/>
        </a:ln>
      </xdr:spPr>
    </xdr:pic>
    <xdr:clientData/>
  </xdr:twoCellAnchor>
  <xdr:twoCellAnchor>
    <xdr:from>
      <xdr:col>4</xdr:col>
      <xdr:colOff>152400</xdr:colOff>
      <xdr:row>28</xdr:row>
      <xdr:rowOff>190500</xdr:rowOff>
    </xdr:from>
    <xdr:to>
      <xdr:col>26</xdr:col>
      <xdr:colOff>76200</xdr:colOff>
      <xdr:row>42</xdr:row>
      <xdr:rowOff>104775</xdr:rowOff>
    </xdr:to>
    <xdr:grpSp>
      <xdr:nvGrpSpPr>
        <xdr:cNvPr id="1034" name="Group 10"/>
        <xdr:cNvGrpSpPr>
          <a:grpSpLocks/>
        </xdr:cNvGrpSpPr>
      </xdr:nvGrpSpPr>
      <xdr:grpSpPr bwMode="auto">
        <a:xfrm>
          <a:off x="4991100" y="7239000"/>
          <a:ext cx="12096750" cy="2686050"/>
          <a:chOff x="2169583" y="4370916"/>
          <a:chExt cx="12063729" cy="2698750"/>
        </a:xfrm>
      </xdr:grpSpPr>
      <xdr:pic>
        <xdr:nvPicPr>
          <xdr:cNvPr id="1035"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2169583" y="5069416"/>
            <a:ext cx="12063729" cy="2000250"/>
          </a:xfrm>
          <a:prstGeom prst="rect">
            <a:avLst/>
          </a:prstGeom>
          <a:noFill/>
          <a:ln w="38100">
            <a:solidFill>
              <a:srgbClr val="FF0000"/>
            </a:solidFill>
            <a:miter lim="800000"/>
            <a:headEnd/>
            <a:tailEnd/>
          </a:ln>
        </xdr:spPr>
      </xdr:pic>
      <xdr:sp macro="" textlink="">
        <xdr:nvSpPr>
          <xdr:cNvPr id="13" name="TextBox 12"/>
          <xdr:cNvSpPr txBox="1"/>
        </xdr:nvSpPr>
        <xdr:spPr>
          <a:xfrm>
            <a:off x="3774914" y="4370916"/>
            <a:ext cx="7912666" cy="9187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4" name="Straight Arrow Connector 13"/>
          <xdr:cNvCxnSpPr/>
        </xdr:nvCxnSpPr>
        <xdr:spPr>
          <a:xfrm flipH="1">
            <a:off x="2264573" y="5136519"/>
            <a:ext cx="5081965" cy="106227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311152</xdr:colOff>
      <xdr:row>1</xdr:row>
      <xdr:rowOff>51860</xdr:rowOff>
    </xdr:from>
    <xdr:to>
      <xdr:col>4</xdr:col>
      <xdr:colOff>273050</xdr:colOff>
      <xdr:row>3</xdr:row>
      <xdr:rowOff>10584</xdr:rowOff>
    </xdr:to>
    <xdr:sp macro="" textlink="">
      <xdr:nvSpPr>
        <xdr:cNvPr id="2" name="Text Box 2"/>
        <xdr:cNvSpPr txBox="1">
          <a:spLocks noChangeArrowheads="1"/>
        </xdr:cNvSpPr>
      </xdr:nvSpPr>
      <xdr:spPr bwMode="auto">
        <a:xfrm>
          <a:off x="1274235" y="379943"/>
          <a:ext cx="3983565" cy="413808"/>
        </a:xfrm>
        <a:prstGeom prst="rect">
          <a:avLst/>
        </a:prstGeom>
        <a:solidFill>
          <a:srgbClr val="FFFFFF"/>
        </a:solidFill>
        <a:ln w="28575" cmpd="thickThin">
          <a:solidFill>
            <a:srgbClr val="000000"/>
          </a:solidFill>
          <a:miter lim="800000"/>
          <a:headEnd/>
          <a:tailEnd/>
        </a:ln>
      </xdr:spPr>
      <xdr:txBody>
        <a:bodyPr vertOverflow="clip" wrap="square" lIns="64008" tIns="41148" rIns="64008" bIns="0" anchor="t" upright="1"/>
        <a:lstStyle/>
        <a:p>
          <a:pPr algn="ctr" rtl="0">
            <a:defRPr sz="1000"/>
          </a:pPr>
          <a:r>
            <a:rPr lang="en-AU" sz="2000" b="1" i="0" strike="noStrike">
              <a:solidFill>
                <a:srgbClr val="000000"/>
              </a:solidFill>
              <a:latin typeface="Tahoma"/>
              <a:ea typeface="Tahoma"/>
              <a:cs typeface="Tahoma"/>
            </a:rPr>
            <a:t>One Day Event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333375</xdr:colOff>
      <xdr:row>2</xdr:row>
      <xdr:rowOff>321468</xdr:rowOff>
    </xdr:from>
    <xdr:to>
      <xdr:col>6</xdr:col>
      <xdr:colOff>514350</xdr:colOff>
      <xdr:row>3</xdr:row>
      <xdr:rowOff>285748</xdr:rowOff>
    </xdr:to>
    <xdr:sp macro="" textlink="">
      <xdr:nvSpPr>
        <xdr:cNvPr id="2" name="Text Box 1"/>
        <xdr:cNvSpPr txBox="1">
          <a:spLocks noChangeArrowheads="1"/>
        </xdr:cNvSpPr>
      </xdr:nvSpPr>
      <xdr:spPr bwMode="auto">
        <a:xfrm>
          <a:off x="833438" y="797718"/>
          <a:ext cx="5645943" cy="380999"/>
        </a:xfrm>
        <a:prstGeom prst="rect">
          <a:avLst/>
        </a:prstGeom>
        <a:noFill/>
        <a:ln w="9525">
          <a:noFill/>
          <a:miter lim="800000"/>
          <a:headEnd/>
          <a:tailEnd/>
        </a:ln>
      </xdr:spPr>
      <xdr:txBody>
        <a:bodyPr vertOverflow="clip" wrap="square" lIns="45720" tIns="41148" rIns="45720" bIns="0" anchor="t" upright="1"/>
        <a:lstStyle/>
        <a:p>
          <a:pPr algn="ctr" rtl="0">
            <a:defRPr sz="1000"/>
          </a:pPr>
          <a:r>
            <a:rPr lang="en-AU" sz="2400" b="1" i="0" strike="noStrike">
              <a:solidFill>
                <a:srgbClr val="000000"/>
              </a:solidFill>
              <a:latin typeface="Arial Narrow"/>
            </a:rPr>
            <a:t>SHOWJUMPING</a:t>
          </a:r>
          <a:endParaRPr lang="en-AU" sz="18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595313</xdr:colOff>
      <xdr:row>15</xdr:row>
      <xdr:rowOff>83344</xdr:rowOff>
    </xdr:from>
    <xdr:to>
      <xdr:col>7</xdr:col>
      <xdr:colOff>321471</xdr:colOff>
      <xdr:row>19</xdr:row>
      <xdr:rowOff>35719</xdr:rowOff>
    </xdr:to>
    <xdr:sp macro="" textlink="">
      <xdr:nvSpPr>
        <xdr:cNvPr id="4" name="TextBox 3"/>
        <xdr:cNvSpPr txBox="1"/>
      </xdr:nvSpPr>
      <xdr:spPr>
        <a:xfrm>
          <a:off x="3000376" y="3679032"/>
          <a:ext cx="441722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"checked"</a:t>
          </a:r>
          <a:r>
            <a:rPr lang="en-AU" sz="1400" baseline="0"/>
            <a:t> equitation scores  - average calculated by worksheet.  </a:t>
          </a:r>
        </a:p>
        <a:p>
          <a:pPr algn="ctr"/>
          <a:endParaRPr lang="en-AU" sz="1400" baseline="0"/>
        </a:p>
        <a:p>
          <a:pPr algn="ctr"/>
          <a:r>
            <a:rPr lang="en-AU" sz="1400" baseline="0"/>
            <a:t>If only one judge </a:t>
          </a:r>
          <a:r>
            <a:rPr lang="en-AU" sz="1400" b="1" baseline="0"/>
            <a:t>DO NOT </a:t>
          </a:r>
          <a:r>
            <a:rPr lang="en-AU" sz="1400" baseline="0"/>
            <a:t>enter zero for the missing judge as this will impact the averages.</a:t>
          </a:r>
        </a:p>
      </xdr:txBody>
    </xdr:sp>
    <xdr:clientData/>
  </xdr:twoCellAnchor>
  <xdr:twoCellAnchor>
    <xdr:from>
      <xdr:col>5</xdr:col>
      <xdr:colOff>166687</xdr:colOff>
      <xdr:row>10</xdr:row>
      <xdr:rowOff>154781</xdr:rowOff>
    </xdr:from>
    <xdr:to>
      <xdr:col>5</xdr:col>
      <xdr:colOff>297656</xdr:colOff>
      <xdr:row>15</xdr:row>
      <xdr:rowOff>95250</xdr:rowOff>
    </xdr:to>
    <xdr:cxnSp macro="">
      <xdr:nvCxnSpPr>
        <xdr:cNvPr id="5" name="Straight Arrow Connector 4"/>
        <xdr:cNvCxnSpPr/>
      </xdr:nvCxnSpPr>
      <xdr:spPr>
        <a:xfrm flipH="1" flipV="1">
          <a:off x="5834062" y="3250406"/>
          <a:ext cx="130969" cy="107156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333377</xdr:colOff>
      <xdr:row>9</xdr:row>
      <xdr:rowOff>202406</xdr:rowOff>
    </xdr:from>
    <xdr:to>
      <xdr:col>7</xdr:col>
      <xdr:colOff>83344</xdr:colOff>
      <xdr:row>15</xdr:row>
      <xdr:rowOff>95252</xdr:rowOff>
    </xdr:to>
    <xdr:cxnSp macro="">
      <xdr:nvCxnSpPr>
        <xdr:cNvPr id="10" name="Straight Arrow Connector 9"/>
        <xdr:cNvCxnSpPr/>
      </xdr:nvCxnSpPr>
      <xdr:spPr>
        <a:xfrm rot="5400000" flipH="1" flipV="1">
          <a:off x="6072188" y="2714627"/>
          <a:ext cx="1250158" cy="9644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511969</xdr:colOff>
      <xdr:row>11</xdr:row>
      <xdr:rowOff>47625</xdr:rowOff>
    </xdr:from>
    <xdr:to>
      <xdr:col>11</xdr:col>
      <xdr:colOff>226218</xdr:colOff>
      <xdr:row>17</xdr:row>
      <xdr:rowOff>154782</xdr:rowOff>
    </xdr:to>
    <xdr:cxnSp macro="">
      <xdr:nvCxnSpPr>
        <xdr:cNvPr id="13" name="Straight Arrow Connector 12"/>
        <xdr:cNvCxnSpPr/>
      </xdr:nvCxnSpPr>
      <xdr:spPr>
        <a:xfrm flipV="1">
          <a:off x="6786563" y="3369469"/>
          <a:ext cx="2726530" cy="160734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631031</xdr:colOff>
      <xdr:row>3</xdr:row>
      <xdr:rowOff>47625</xdr:rowOff>
    </xdr:from>
    <xdr:to>
      <xdr:col>4</xdr:col>
      <xdr:colOff>752475</xdr:colOff>
      <xdr:row>4</xdr:row>
      <xdr:rowOff>300302</xdr:rowOff>
    </xdr:to>
    <xdr:sp macro="" textlink="">
      <xdr:nvSpPr>
        <xdr:cNvPr id="20" name="Text Box 1"/>
        <xdr:cNvSpPr txBox="1">
          <a:spLocks noChangeArrowheads="1"/>
        </xdr:cNvSpPr>
      </xdr:nvSpPr>
      <xdr:spPr bwMode="auto">
        <a:xfrm>
          <a:off x="1178719" y="642938"/>
          <a:ext cx="3943350" cy="586052"/>
        </a:xfrm>
        <a:prstGeom prst="rect">
          <a:avLst/>
        </a:prstGeom>
        <a:noFill/>
        <a:ln w="19050">
          <a:solidFill>
            <a:schemeClr val="tx1"/>
          </a:solidFill>
          <a:miter lim="800000"/>
          <a:headEnd/>
          <a:tailEnd/>
        </a:ln>
      </xdr:spPr>
      <xdr:txBody>
        <a:bodyPr vertOverflow="clip" wrap="square" lIns="45720" tIns="41148" rIns="45720" bIns="0" anchor="t" upright="1"/>
        <a:lstStyle/>
        <a:p>
          <a:pPr algn="ctr" rtl="0">
            <a:defRPr sz="1000"/>
          </a:pPr>
          <a:r>
            <a:rPr lang="en-AU" sz="1800" b="1" i="0" strike="noStrike">
              <a:solidFill>
                <a:srgbClr val="000000"/>
              </a:solidFill>
              <a:latin typeface="Arial Narrow"/>
            </a:rPr>
            <a:t>METROPOLITAN ZONE 1 </a:t>
          </a:r>
        </a:p>
        <a:p>
          <a:pPr algn="ctr" rtl="0">
            <a:defRPr sz="1000"/>
          </a:pPr>
          <a:r>
            <a:rPr lang="en-AU" sz="1400" b="1" i="0" strike="noStrike">
              <a:solidFill>
                <a:srgbClr val="000000"/>
              </a:solidFill>
              <a:latin typeface="Arial Narrow"/>
            </a:rPr>
            <a:t>OFFICIAL &amp; UNOFFICIAL</a:t>
          </a:r>
          <a:r>
            <a:rPr lang="en-AU" sz="1400" b="1" i="0" strike="noStrike" baseline="0">
              <a:solidFill>
                <a:srgbClr val="000000"/>
              </a:solidFill>
              <a:latin typeface="Arial Narrow"/>
            </a:rPr>
            <a:t> </a:t>
          </a:r>
          <a:r>
            <a:rPr lang="en-AU" sz="1400" b="1" i="0" strike="noStrike">
              <a:solidFill>
                <a:srgbClr val="000000"/>
              </a:solidFill>
              <a:latin typeface="Arial Narrow"/>
            </a:rPr>
            <a:t>EQUITATION</a:t>
          </a:r>
          <a:endParaRPr lang="en-AU" sz="1100" b="1" i="0" strike="noStrike">
            <a:solidFill>
              <a:srgbClr val="000000"/>
            </a:solidFill>
            <a:latin typeface="Arial"/>
            <a:cs typeface="Arial"/>
          </a:endParaRPr>
        </a:p>
      </xdr:txBody>
    </xdr:sp>
    <xdr:clientData/>
  </xdr:twoCellAnchor>
  <xdr:twoCellAnchor editAs="oneCell">
    <xdr:from>
      <xdr:col>1</xdr:col>
      <xdr:colOff>514350</xdr:colOff>
      <xdr:row>2</xdr:row>
      <xdr:rowOff>714375</xdr:rowOff>
    </xdr:from>
    <xdr:to>
      <xdr:col>2</xdr:col>
      <xdr:colOff>504825</xdr:colOff>
      <xdr:row>5</xdr:row>
      <xdr:rowOff>9525</xdr:rowOff>
    </xdr:to>
    <xdr:pic>
      <xdr:nvPicPr>
        <xdr:cNvPr id="3078"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733425" y="1095375"/>
          <a:ext cx="542925" cy="647700"/>
        </a:xfrm>
        <a:prstGeom prst="rect">
          <a:avLst/>
        </a:prstGeom>
        <a:noFill/>
        <a:ln w="9525">
          <a:noFill/>
          <a:miter lim="800000"/>
          <a:headEnd/>
          <a:tailEnd/>
        </a:ln>
      </xdr:spPr>
    </xdr:pic>
    <xdr:clientData/>
  </xdr:twoCellAnchor>
  <xdr:twoCellAnchor>
    <xdr:from>
      <xdr:col>12</xdr:col>
      <xdr:colOff>333375</xdr:colOff>
      <xdr:row>11</xdr:row>
      <xdr:rowOff>142875</xdr:rowOff>
    </xdr:from>
    <xdr:to>
      <xdr:col>12</xdr:col>
      <xdr:colOff>345283</xdr:colOff>
      <xdr:row>16</xdr:row>
      <xdr:rowOff>83343</xdr:rowOff>
    </xdr:to>
    <xdr:cxnSp macro="">
      <xdr:nvCxnSpPr>
        <xdr:cNvPr id="8" name="Straight Arrow Connector 7"/>
        <xdr:cNvCxnSpPr/>
      </xdr:nvCxnSpPr>
      <xdr:spPr>
        <a:xfrm flipV="1">
          <a:off x="10870406" y="2964656"/>
          <a:ext cx="11908" cy="11430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xdr:colOff>
      <xdr:row>11</xdr:row>
      <xdr:rowOff>107157</xdr:rowOff>
    </xdr:from>
    <xdr:to>
      <xdr:col>12</xdr:col>
      <xdr:colOff>333375</xdr:colOff>
      <xdr:row>16</xdr:row>
      <xdr:rowOff>83343</xdr:rowOff>
    </xdr:to>
    <xdr:cxnSp macro="">
      <xdr:nvCxnSpPr>
        <xdr:cNvPr id="12" name="Straight Arrow Connector 11"/>
        <xdr:cNvCxnSpPr/>
      </xdr:nvCxnSpPr>
      <xdr:spPr>
        <a:xfrm flipH="1" flipV="1">
          <a:off x="7703345" y="2928938"/>
          <a:ext cx="3167061" cy="117871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200025</xdr:colOff>
      <xdr:row>21</xdr:row>
      <xdr:rowOff>190500</xdr:rowOff>
    </xdr:from>
    <xdr:to>
      <xdr:col>27</xdr:col>
      <xdr:colOff>219075</xdr:colOff>
      <xdr:row>33</xdr:row>
      <xdr:rowOff>171450</xdr:rowOff>
    </xdr:to>
    <xdr:grpSp>
      <xdr:nvGrpSpPr>
        <xdr:cNvPr id="3081" name="Group 10"/>
        <xdr:cNvGrpSpPr>
          <a:grpSpLocks/>
        </xdr:cNvGrpSpPr>
      </xdr:nvGrpSpPr>
      <xdr:grpSpPr bwMode="auto">
        <a:xfrm>
          <a:off x="6486525" y="6200775"/>
          <a:ext cx="12106275" cy="2686050"/>
          <a:chOff x="2169583" y="4370916"/>
          <a:chExt cx="12063729" cy="2698750"/>
        </a:xfrm>
      </xdr:grpSpPr>
      <xdr:pic>
        <xdr:nvPicPr>
          <xdr:cNvPr id="3082" name="Picture 13"/>
          <xdr:cNvPicPr>
            <a:picLocks noChangeAspect="1" noChangeArrowheads="1"/>
          </xdr:cNvPicPr>
        </xdr:nvPicPr>
        <xdr:blipFill>
          <a:blip xmlns:r="http://schemas.openxmlformats.org/officeDocument/2006/relationships" r:embed="rId2" cstate="print"/>
          <a:srcRect/>
          <a:stretch>
            <a:fillRect/>
          </a:stretch>
        </xdr:blipFill>
        <xdr:spPr bwMode="auto">
          <a:xfrm>
            <a:off x="2169583" y="5069416"/>
            <a:ext cx="12063729" cy="2000250"/>
          </a:xfrm>
          <a:prstGeom prst="rect">
            <a:avLst/>
          </a:prstGeom>
          <a:noFill/>
          <a:ln w="38100">
            <a:solidFill>
              <a:srgbClr val="FF0000"/>
            </a:solidFill>
            <a:miter lim="800000"/>
            <a:headEnd/>
            <a:tailEnd/>
          </a:ln>
        </xdr:spPr>
      </xdr:pic>
      <xdr:sp macro="" textlink="">
        <xdr:nvSpPr>
          <xdr:cNvPr id="15" name="TextBox 14"/>
          <xdr:cNvSpPr txBox="1"/>
        </xdr:nvSpPr>
        <xdr:spPr>
          <a:xfrm>
            <a:off x="3773651" y="4370916"/>
            <a:ext cx="7906441" cy="9187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xdr:cNvCxnSpPr/>
        </xdr:nvCxnSpPr>
        <xdr:spPr>
          <a:xfrm flipH="1">
            <a:off x="2264498" y="5136519"/>
            <a:ext cx="5077966" cy="106227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461963</xdr:colOff>
      <xdr:row>2</xdr:row>
      <xdr:rowOff>88106</xdr:rowOff>
    </xdr:from>
    <xdr:to>
      <xdr:col>4</xdr:col>
      <xdr:colOff>528638</xdr:colOff>
      <xdr:row>3</xdr:row>
      <xdr:rowOff>402431</xdr:rowOff>
    </xdr:to>
    <xdr:sp macro="" textlink="">
      <xdr:nvSpPr>
        <xdr:cNvPr id="2" name="Text Box 1"/>
        <xdr:cNvSpPr txBox="1">
          <a:spLocks noChangeArrowheads="1"/>
        </xdr:cNvSpPr>
      </xdr:nvSpPr>
      <xdr:spPr bwMode="auto">
        <a:xfrm>
          <a:off x="1014413" y="554831"/>
          <a:ext cx="3886200" cy="552450"/>
        </a:xfrm>
        <a:prstGeom prst="rect">
          <a:avLst/>
        </a:prstGeom>
        <a:noFill/>
        <a:ln w="9525">
          <a:noFill/>
          <a:miter lim="800000"/>
          <a:headEnd/>
          <a:tailEnd/>
        </a:ln>
      </xdr:spPr>
      <xdr:txBody>
        <a:bodyPr vertOverflow="clip" wrap="square" lIns="54864" tIns="41148" rIns="54864" bIns="0" anchor="t" upright="1"/>
        <a:lstStyle/>
        <a:p>
          <a:pPr algn="ctr" rtl="0">
            <a:defRPr sz="1000"/>
          </a:pPr>
          <a:r>
            <a:rPr lang="en-AU" sz="2400" b="1" i="0" strike="noStrike">
              <a:solidFill>
                <a:srgbClr val="000000"/>
              </a:solidFill>
              <a:latin typeface="Arial"/>
              <a:cs typeface="Arial"/>
            </a:rPr>
            <a:t>EQUITATION</a:t>
          </a:r>
          <a:endParaRPr lang="en-AU" sz="1800" b="1" i="0" strike="noStrike">
            <a:solidFill>
              <a:srgbClr val="000000"/>
            </a:solidFill>
            <a:latin typeface="Arial"/>
            <a:cs typeface="Arial"/>
          </a:endParaRPr>
        </a:p>
        <a:p>
          <a:pPr algn="ctr" rtl="0">
            <a:defRPr sz="1000"/>
          </a:pPr>
          <a:r>
            <a:rPr lang="en-AU" sz="1600" b="1" i="0" strike="noStrike">
              <a:solidFill>
                <a:srgbClr val="000000"/>
              </a:solidFill>
              <a:latin typeface="Arial"/>
              <a:cs typeface="Arial"/>
            </a:rPr>
            <a:t>12</a:t>
          </a:r>
          <a:r>
            <a:rPr lang="en-AU" sz="1600" b="1" i="0" strike="noStrike" baseline="0">
              <a:solidFill>
                <a:srgbClr val="000000"/>
              </a:solidFill>
              <a:latin typeface="Arial"/>
              <a:cs typeface="Arial"/>
            </a:rPr>
            <a:t>th March 2011</a:t>
          </a:r>
          <a:endParaRPr lang="en-AU" sz="16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705113</xdr:colOff>
      <xdr:row>1</xdr:row>
      <xdr:rowOff>211667</xdr:rowOff>
    </xdr:from>
    <xdr:to>
      <xdr:col>4</xdr:col>
      <xdr:colOff>84666</xdr:colOff>
      <xdr:row>3</xdr:row>
      <xdr:rowOff>186530</xdr:rowOff>
    </xdr:to>
    <xdr:sp macro="" textlink="">
      <xdr:nvSpPr>
        <xdr:cNvPr id="3" name="Text Box 5"/>
        <xdr:cNvSpPr txBox="1">
          <a:spLocks noChangeArrowheads="1"/>
        </xdr:cNvSpPr>
      </xdr:nvSpPr>
      <xdr:spPr bwMode="auto">
        <a:xfrm>
          <a:off x="1223696" y="550334"/>
          <a:ext cx="3570553" cy="525196"/>
        </a:xfrm>
        <a:prstGeom prst="rect">
          <a:avLst/>
        </a:prstGeom>
        <a:noFill/>
        <a:ln w="19050">
          <a:solidFill>
            <a:schemeClr val="tx1"/>
          </a:solidFill>
          <a:miter lim="800000"/>
          <a:headEnd/>
          <a:tailEnd/>
        </a:ln>
      </xdr:spPr>
      <xdr:txBody>
        <a:bodyPr vertOverflow="clip" wrap="square" lIns="45720" tIns="27432" rIns="45720" bIns="0" anchor="t" upright="1"/>
        <a:lstStyle/>
        <a:p>
          <a:pPr algn="ctr" rtl="0">
            <a:defRPr sz="1000"/>
          </a:pPr>
          <a:r>
            <a:rPr lang="en-AU" sz="1400" b="1" i="0" strike="noStrike">
              <a:solidFill>
                <a:srgbClr val="000000"/>
              </a:solidFill>
              <a:latin typeface="Tahoma"/>
              <a:ea typeface="Tahoma"/>
              <a:cs typeface="Tahoma"/>
            </a:rPr>
            <a:t>METROPOLITAN</a:t>
          </a:r>
          <a:r>
            <a:rPr lang="en-AU" sz="1400" b="1" i="0" strike="noStrike" baseline="0">
              <a:solidFill>
                <a:srgbClr val="000000"/>
              </a:solidFill>
              <a:latin typeface="Tahoma"/>
              <a:ea typeface="Tahoma"/>
              <a:cs typeface="Tahoma"/>
            </a:rPr>
            <a:t>  </a:t>
          </a:r>
          <a:r>
            <a:rPr lang="en-AU" sz="1400" b="1" i="0" strike="noStrike">
              <a:solidFill>
                <a:srgbClr val="000000"/>
              </a:solidFill>
              <a:latin typeface="Tahoma"/>
              <a:ea typeface="Tahoma"/>
              <a:cs typeface="Tahoma"/>
            </a:rPr>
            <a:t>ZONE 1</a:t>
          </a:r>
        </a:p>
        <a:p>
          <a:pPr algn="ctr" rtl="0">
            <a:defRPr sz="1000"/>
          </a:pPr>
          <a:r>
            <a:rPr lang="en-AU" sz="1400" b="1" i="0" strike="noStrike">
              <a:solidFill>
                <a:srgbClr val="000000"/>
              </a:solidFill>
              <a:latin typeface="Tahoma"/>
              <a:ea typeface="Tahoma"/>
              <a:cs typeface="Tahoma"/>
            </a:rPr>
            <a:t>DRESSAGE  CHAMPIONSHIP</a:t>
          </a:r>
        </a:p>
      </xdr:txBody>
    </xdr:sp>
    <xdr:clientData/>
  </xdr:twoCellAnchor>
  <xdr:twoCellAnchor>
    <xdr:from>
      <xdr:col>1</xdr:col>
      <xdr:colOff>1381125</xdr:colOff>
      <xdr:row>14</xdr:row>
      <xdr:rowOff>11903</xdr:rowOff>
    </xdr:from>
    <xdr:to>
      <xdr:col>6</xdr:col>
      <xdr:colOff>35720</xdr:colOff>
      <xdr:row>20</xdr:row>
      <xdr:rowOff>154778</xdr:rowOff>
    </xdr:to>
    <xdr:sp macro="" textlink="">
      <xdr:nvSpPr>
        <xdr:cNvPr id="5" name="TextBox 4"/>
        <xdr:cNvSpPr txBox="1"/>
      </xdr:nvSpPr>
      <xdr:spPr>
        <a:xfrm>
          <a:off x="1893094" y="4952997"/>
          <a:ext cx="441722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"checked"</a:t>
          </a:r>
          <a:r>
            <a:rPr lang="en-AU" sz="1400" baseline="0"/>
            <a:t> Dressage scores  - percentage to 2 decimal places calculated.  </a:t>
          </a:r>
        </a:p>
        <a:p>
          <a:pPr algn="ctr"/>
          <a:endParaRPr lang="en-AU" sz="1400" baseline="0"/>
        </a:p>
        <a:p>
          <a:pPr algn="ctr"/>
          <a:r>
            <a:rPr lang="en-AU" sz="1400" baseline="0"/>
            <a:t>If only one judge </a:t>
          </a:r>
          <a:r>
            <a:rPr lang="en-AU" sz="1400" b="1" baseline="0"/>
            <a:t>DO NOT </a:t>
          </a:r>
          <a:r>
            <a:rPr lang="en-AU" sz="1400" baseline="0"/>
            <a:t>enter zero for the missing judge as this will impact the championship average.</a:t>
          </a:r>
        </a:p>
      </xdr:txBody>
    </xdr:sp>
    <xdr:clientData/>
  </xdr:twoCellAnchor>
  <xdr:twoCellAnchor>
    <xdr:from>
      <xdr:col>4</xdr:col>
      <xdr:colOff>416720</xdr:colOff>
      <xdr:row>10</xdr:row>
      <xdr:rowOff>0</xdr:rowOff>
    </xdr:from>
    <xdr:to>
      <xdr:col>5</xdr:col>
      <xdr:colOff>285753</xdr:colOff>
      <xdr:row>14</xdr:row>
      <xdr:rowOff>23810</xdr:rowOff>
    </xdr:to>
    <xdr:cxnSp macro="">
      <xdr:nvCxnSpPr>
        <xdr:cNvPr id="6" name="Straight Arrow Connector 5"/>
        <xdr:cNvCxnSpPr/>
      </xdr:nvCxnSpPr>
      <xdr:spPr>
        <a:xfrm flipV="1">
          <a:off x="5126303" y="2635250"/>
          <a:ext cx="853283" cy="73289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104775</xdr:colOff>
      <xdr:row>1</xdr:row>
      <xdr:rowOff>114300</xdr:rowOff>
    </xdr:from>
    <xdr:to>
      <xdr:col>1</xdr:col>
      <xdr:colOff>647700</xdr:colOff>
      <xdr:row>3</xdr:row>
      <xdr:rowOff>228600</xdr:rowOff>
    </xdr:to>
    <xdr:pic>
      <xdr:nvPicPr>
        <xdr:cNvPr id="512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619125" y="447675"/>
          <a:ext cx="542925" cy="666750"/>
        </a:xfrm>
        <a:prstGeom prst="rect">
          <a:avLst/>
        </a:prstGeom>
        <a:noFill/>
        <a:ln w="9525">
          <a:noFill/>
          <a:miter lim="800000"/>
          <a:headEnd/>
          <a:tailEnd/>
        </a:ln>
      </xdr:spPr>
    </xdr:pic>
    <xdr:clientData/>
  </xdr:twoCellAnchor>
  <xdr:twoCellAnchor>
    <xdr:from>
      <xdr:col>17</xdr:col>
      <xdr:colOff>518583</xdr:colOff>
      <xdr:row>15</xdr:row>
      <xdr:rowOff>137584</xdr:rowOff>
    </xdr:from>
    <xdr:to>
      <xdr:col>22</xdr:col>
      <xdr:colOff>31751</xdr:colOff>
      <xdr:row>21</xdr:row>
      <xdr:rowOff>42334</xdr:rowOff>
    </xdr:to>
    <xdr:sp macro="" textlink="">
      <xdr:nvSpPr>
        <xdr:cNvPr id="9" name="TextBox 8"/>
        <xdr:cNvSpPr txBox="1"/>
      </xdr:nvSpPr>
      <xdr:spPr>
        <a:xfrm>
          <a:off x="12954000" y="3640667"/>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maximum</a:t>
          </a:r>
          <a:r>
            <a:rPr lang="en-AU" sz="1400" baseline="0"/>
            <a:t> test score possible into these cells to enable % calculation</a:t>
          </a:r>
        </a:p>
      </xdr:txBody>
    </xdr:sp>
    <xdr:clientData/>
  </xdr:twoCellAnchor>
  <xdr:twoCellAnchor>
    <xdr:from>
      <xdr:col>19</xdr:col>
      <xdr:colOff>222249</xdr:colOff>
      <xdr:row>9</xdr:row>
      <xdr:rowOff>201084</xdr:rowOff>
    </xdr:from>
    <xdr:to>
      <xdr:col>19</xdr:col>
      <xdr:colOff>508000</xdr:colOff>
      <xdr:row>15</xdr:row>
      <xdr:rowOff>137584</xdr:rowOff>
    </xdr:to>
    <xdr:cxnSp macro="">
      <xdr:nvCxnSpPr>
        <xdr:cNvPr id="10" name="Straight Arrow Connector 9"/>
        <xdr:cNvCxnSpPr>
          <a:stCxn id="9" idx="0"/>
        </xdr:cNvCxnSpPr>
      </xdr:nvCxnSpPr>
      <xdr:spPr>
        <a:xfrm flipH="1" flipV="1">
          <a:off x="13864166" y="2603501"/>
          <a:ext cx="285751" cy="103716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296333</xdr:colOff>
      <xdr:row>14</xdr:row>
      <xdr:rowOff>74084</xdr:rowOff>
    </xdr:from>
    <xdr:to>
      <xdr:col>17</xdr:col>
      <xdr:colOff>158750</xdr:colOff>
      <xdr:row>19</xdr:row>
      <xdr:rowOff>137584</xdr:rowOff>
    </xdr:to>
    <xdr:sp macro="" textlink="">
      <xdr:nvSpPr>
        <xdr:cNvPr id="11" name="TextBox 10"/>
        <xdr:cNvSpPr txBox="1"/>
      </xdr:nvSpPr>
      <xdr:spPr>
        <a:xfrm>
          <a:off x="10202333" y="3418417"/>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Use 4 test average for championship countback if required</a:t>
          </a:r>
          <a:endParaRPr lang="en-AU" sz="1400" baseline="0"/>
        </a:p>
      </xdr:txBody>
    </xdr:sp>
    <xdr:clientData/>
  </xdr:twoCellAnchor>
  <xdr:twoCellAnchor>
    <xdr:from>
      <xdr:col>16</xdr:col>
      <xdr:colOff>613833</xdr:colOff>
      <xdr:row>10</xdr:row>
      <xdr:rowOff>74083</xdr:rowOff>
    </xdr:from>
    <xdr:to>
      <xdr:col>18</xdr:col>
      <xdr:colOff>211667</xdr:colOff>
      <xdr:row>15</xdr:row>
      <xdr:rowOff>42334</xdr:rowOff>
    </xdr:to>
    <xdr:cxnSp macro="">
      <xdr:nvCxnSpPr>
        <xdr:cNvPr id="12" name="Straight Arrow Connector 11"/>
        <xdr:cNvCxnSpPr/>
      </xdr:nvCxnSpPr>
      <xdr:spPr>
        <a:xfrm flipV="1">
          <a:off x="12361333" y="2709333"/>
          <a:ext cx="899584" cy="83608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25</xdr:row>
      <xdr:rowOff>152400</xdr:rowOff>
    </xdr:from>
    <xdr:to>
      <xdr:col>23</xdr:col>
      <xdr:colOff>390525</xdr:colOff>
      <xdr:row>42</xdr:row>
      <xdr:rowOff>152400</xdr:rowOff>
    </xdr:to>
    <xdr:grpSp>
      <xdr:nvGrpSpPr>
        <xdr:cNvPr id="5129" name="Group 12"/>
        <xdr:cNvGrpSpPr>
          <a:grpSpLocks/>
        </xdr:cNvGrpSpPr>
      </xdr:nvGrpSpPr>
      <xdr:grpSpPr bwMode="auto">
        <a:xfrm>
          <a:off x="4238625" y="5448300"/>
          <a:ext cx="12011025" cy="2752725"/>
          <a:chOff x="2169583" y="4370916"/>
          <a:chExt cx="12063729" cy="2698750"/>
        </a:xfrm>
      </xdr:grpSpPr>
      <xdr:pic>
        <xdr:nvPicPr>
          <xdr:cNvPr id="5130" name="Picture 13"/>
          <xdr:cNvPicPr>
            <a:picLocks noChangeAspect="1" noChangeArrowheads="1"/>
          </xdr:cNvPicPr>
        </xdr:nvPicPr>
        <xdr:blipFill>
          <a:blip xmlns:r="http://schemas.openxmlformats.org/officeDocument/2006/relationships" r:embed="rId2" cstate="print"/>
          <a:srcRect/>
          <a:stretch>
            <a:fillRect/>
          </a:stretch>
        </xdr:blipFill>
        <xdr:spPr bwMode="auto">
          <a:xfrm>
            <a:off x="2169583" y="5069416"/>
            <a:ext cx="12063729" cy="2000250"/>
          </a:xfrm>
          <a:prstGeom prst="rect">
            <a:avLst/>
          </a:prstGeom>
          <a:noFill/>
          <a:ln w="38100">
            <a:solidFill>
              <a:srgbClr val="FF0000"/>
            </a:solidFill>
            <a:miter lim="800000"/>
            <a:headEnd/>
            <a:tailEnd/>
          </a:ln>
        </xdr:spPr>
      </xdr:pic>
      <xdr:sp macro="" textlink="">
        <xdr:nvSpPr>
          <xdr:cNvPr id="15" name="TextBox 14"/>
          <xdr:cNvSpPr txBox="1"/>
        </xdr:nvSpPr>
        <xdr:spPr>
          <a:xfrm>
            <a:off x="3776805" y="4370916"/>
            <a:ext cx="7911740" cy="9244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xdr:cNvCxnSpPr/>
        </xdr:nvCxnSpPr>
        <xdr:spPr>
          <a:xfrm flipH="1">
            <a:off x="2265251" y="5136651"/>
            <a:ext cx="5079968" cy="10645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662780</xdr:colOff>
      <xdr:row>2</xdr:row>
      <xdr:rowOff>84667</xdr:rowOff>
    </xdr:from>
    <xdr:to>
      <xdr:col>4</xdr:col>
      <xdr:colOff>42333</xdr:colOff>
      <xdr:row>4</xdr:row>
      <xdr:rowOff>6613</xdr:rowOff>
    </xdr:to>
    <xdr:sp macro="" textlink="">
      <xdr:nvSpPr>
        <xdr:cNvPr id="2" name="Text Box 5"/>
        <xdr:cNvSpPr txBox="1">
          <a:spLocks noChangeArrowheads="1"/>
        </xdr:cNvSpPr>
      </xdr:nvSpPr>
      <xdr:spPr bwMode="auto">
        <a:xfrm>
          <a:off x="1107280" y="719667"/>
          <a:ext cx="3570553" cy="429946"/>
        </a:xfrm>
        <a:prstGeom prst="rect">
          <a:avLst/>
        </a:prstGeom>
        <a:noFill/>
        <a:ln w="9525">
          <a:noFill/>
          <a:miter lim="800000"/>
          <a:headEnd/>
          <a:tailEnd/>
        </a:ln>
      </xdr:spPr>
      <xdr:txBody>
        <a:bodyPr vertOverflow="clip" wrap="square" lIns="45720" tIns="27432" rIns="45720" bIns="0" anchor="t" upright="1"/>
        <a:lstStyle/>
        <a:p>
          <a:pPr algn="ctr" rtl="0">
            <a:defRPr sz="1000"/>
          </a:pPr>
          <a:r>
            <a:rPr lang="en-AU" sz="2000" b="1" i="0" strike="noStrike">
              <a:solidFill>
                <a:srgbClr val="000000"/>
              </a:solidFill>
              <a:latin typeface="Tahoma"/>
              <a:ea typeface="Tahoma"/>
              <a:cs typeface="Tahoma"/>
            </a:rPr>
            <a:t>DRESSAGE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359834</xdr:colOff>
      <xdr:row>8</xdr:row>
      <xdr:rowOff>74082</xdr:rowOff>
    </xdr:from>
    <xdr:to>
      <xdr:col>7</xdr:col>
      <xdr:colOff>26458</xdr:colOff>
      <xdr:row>11</xdr:row>
      <xdr:rowOff>211666</xdr:rowOff>
    </xdr:to>
    <xdr:cxnSp macro="">
      <xdr:nvCxnSpPr>
        <xdr:cNvPr id="5" name="Straight Arrow Connector 4"/>
        <xdr:cNvCxnSpPr>
          <a:stCxn id="15" idx="0"/>
        </xdr:cNvCxnSpPr>
      </xdr:nvCxnSpPr>
      <xdr:spPr>
        <a:xfrm flipH="1" flipV="1">
          <a:off x="6529917" y="2233082"/>
          <a:ext cx="216958" cy="8995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26458</xdr:colOff>
      <xdr:row>8</xdr:row>
      <xdr:rowOff>84666</xdr:rowOff>
    </xdr:from>
    <xdr:to>
      <xdr:col>7</xdr:col>
      <xdr:colOff>328086</xdr:colOff>
      <xdr:row>11</xdr:row>
      <xdr:rowOff>211666</xdr:rowOff>
    </xdr:to>
    <xdr:cxnSp macro="">
      <xdr:nvCxnSpPr>
        <xdr:cNvPr id="7" name="Straight Arrow Connector 6"/>
        <xdr:cNvCxnSpPr>
          <a:stCxn id="15" idx="0"/>
        </xdr:cNvCxnSpPr>
      </xdr:nvCxnSpPr>
      <xdr:spPr>
        <a:xfrm flipV="1">
          <a:off x="6746875" y="2243666"/>
          <a:ext cx="301628" cy="8890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21167</xdr:colOff>
      <xdr:row>10</xdr:row>
      <xdr:rowOff>127000</xdr:rowOff>
    </xdr:from>
    <xdr:to>
      <xdr:col>13</xdr:col>
      <xdr:colOff>211665</xdr:colOff>
      <xdr:row>12</xdr:row>
      <xdr:rowOff>148166</xdr:rowOff>
    </xdr:to>
    <xdr:sp macro="" textlink="">
      <xdr:nvSpPr>
        <xdr:cNvPr id="8" name="TextBox 7"/>
        <xdr:cNvSpPr txBox="1"/>
      </xdr:nvSpPr>
      <xdr:spPr>
        <a:xfrm>
          <a:off x="8519584" y="6783917"/>
          <a:ext cx="2031998" cy="529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Jump Faults and any</a:t>
          </a:r>
          <a:r>
            <a:rPr lang="en-AU" sz="1400" b="1" baseline="0"/>
            <a:t> time faults. </a:t>
          </a:r>
        </a:p>
      </xdr:txBody>
    </xdr:sp>
    <xdr:clientData/>
  </xdr:twoCellAnchor>
  <xdr:twoCellAnchor>
    <xdr:from>
      <xdr:col>10</xdr:col>
      <xdr:colOff>328086</xdr:colOff>
      <xdr:row>5</xdr:row>
      <xdr:rowOff>232834</xdr:rowOff>
    </xdr:from>
    <xdr:to>
      <xdr:col>11</xdr:col>
      <xdr:colOff>306917</xdr:colOff>
      <xdr:row>10</xdr:row>
      <xdr:rowOff>137583</xdr:rowOff>
    </xdr:to>
    <xdr:cxnSp macro="">
      <xdr:nvCxnSpPr>
        <xdr:cNvPr id="9" name="Straight Arrow Connector 8"/>
        <xdr:cNvCxnSpPr/>
      </xdr:nvCxnSpPr>
      <xdr:spPr>
        <a:xfrm flipH="1" flipV="1">
          <a:off x="8826503" y="5651501"/>
          <a:ext cx="592664" cy="114299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338667</xdr:colOff>
      <xdr:row>5</xdr:row>
      <xdr:rowOff>84666</xdr:rowOff>
    </xdr:from>
    <xdr:to>
      <xdr:col>11</xdr:col>
      <xdr:colOff>380997</xdr:colOff>
      <xdr:row>10</xdr:row>
      <xdr:rowOff>148169</xdr:rowOff>
    </xdr:to>
    <xdr:cxnSp macro="">
      <xdr:nvCxnSpPr>
        <xdr:cNvPr id="11" name="Straight Arrow Connector 10"/>
        <xdr:cNvCxnSpPr/>
      </xdr:nvCxnSpPr>
      <xdr:spPr>
        <a:xfrm flipH="1" flipV="1">
          <a:off x="9450917" y="5503333"/>
          <a:ext cx="42330" cy="130175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423333</xdr:colOff>
      <xdr:row>11</xdr:row>
      <xdr:rowOff>211666</xdr:rowOff>
    </xdr:from>
    <xdr:to>
      <xdr:col>9</xdr:col>
      <xdr:colOff>116416</xdr:colOff>
      <xdr:row>14</xdr:row>
      <xdr:rowOff>116417</xdr:rowOff>
    </xdr:to>
    <xdr:sp macro="" textlink="">
      <xdr:nvSpPr>
        <xdr:cNvPr id="15" name="TextBox 14"/>
        <xdr:cNvSpPr txBox="1"/>
      </xdr:nvSpPr>
      <xdr:spPr>
        <a:xfrm>
          <a:off x="5429250" y="3132666"/>
          <a:ext cx="2635249" cy="666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Dressage scores and</a:t>
          </a:r>
          <a:r>
            <a:rPr lang="en-AU" sz="1400" b="1" baseline="0"/>
            <a:t> system will calculate aggregates</a:t>
          </a:r>
          <a:endParaRPr lang="en-AU" sz="1400" b="1"/>
        </a:p>
      </xdr:txBody>
    </xdr:sp>
    <xdr:clientData/>
  </xdr:twoCellAnchor>
  <xdr:twoCellAnchor>
    <xdr:from>
      <xdr:col>12</xdr:col>
      <xdr:colOff>359834</xdr:colOff>
      <xdr:row>13</xdr:row>
      <xdr:rowOff>63498</xdr:rowOff>
    </xdr:from>
    <xdr:to>
      <xdr:col>16</xdr:col>
      <xdr:colOff>444501</xdr:colOff>
      <xdr:row>15</xdr:row>
      <xdr:rowOff>137583</xdr:rowOff>
    </xdr:to>
    <xdr:sp macro="" textlink="">
      <xdr:nvSpPr>
        <xdr:cNvPr id="18" name="TextBox 17"/>
        <xdr:cNvSpPr txBox="1"/>
      </xdr:nvSpPr>
      <xdr:spPr>
        <a:xfrm>
          <a:off x="9694334" y="3492498"/>
          <a:ext cx="2190750" cy="582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Record jump round time in case</a:t>
          </a:r>
          <a:r>
            <a:rPr lang="en-AU" sz="1400" b="1" baseline="0"/>
            <a:t> of "count back"</a:t>
          </a:r>
          <a:endParaRPr lang="en-AU" sz="1400" b="1"/>
        </a:p>
      </xdr:txBody>
    </xdr:sp>
    <xdr:clientData/>
  </xdr:twoCellAnchor>
  <xdr:twoCellAnchor>
    <xdr:from>
      <xdr:col>13</xdr:col>
      <xdr:colOff>370416</xdr:colOff>
      <xdr:row>8</xdr:row>
      <xdr:rowOff>105833</xdr:rowOff>
    </xdr:from>
    <xdr:to>
      <xdr:col>14</xdr:col>
      <xdr:colOff>105837</xdr:colOff>
      <xdr:row>13</xdr:row>
      <xdr:rowOff>52917</xdr:rowOff>
    </xdr:to>
    <xdr:cxnSp macro="">
      <xdr:nvCxnSpPr>
        <xdr:cNvPr id="12" name="Straight Arrow Connector 11"/>
        <xdr:cNvCxnSpPr/>
      </xdr:nvCxnSpPr>
      <xdr:spPr>
        <a:xfrm flipH="1" flipV="1">
          <a:off x="10710333" y="6254750"/>
          <a:ext cx="338671" cy="12170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550334</xdr:colOff>
      <xdr:row>10</xdr:row>
      <xdr:rowOff>232832</xdr:rowOff>
    </xdr:from>
    <xdr:to>
      <xdr:col>25</xdr:col>
      <xdr:colOff>455083</xdr:colOff>
      <xdr:row>13</xdr:row>
      <xdr:rowOff>211666</xdr:rowOff>
    </xdr:to>
    <xdr:sp macro="" textlink="">
      <xdr:nvSpPr>
        <xdr:cNvPr id="14" name="TextBox 13"/>
        <xdr:cNvSpPr txBox="1"/>
      </xdr:nvSpPr>
      <xdr:spPr>
        <a:xfrm>
          <a:off x="13620751" y="6889749"/>
          <a:ext cx="2360082" cy="740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Convert "placing"</a:t>
          </a:r>
          <a:r>
            <a:rPr lang="en-AU" sz="1200" b="1" baseline="0"/>
            <a:t> to "points" on 1-10 scale to aid in calculating "teams" at the end of the comp</a:t>
          </a:r>
          <a:endParaRPr lang="en-AU" sz="1200" b="1"/>
        </a:p>
      </xdr:txBody>
    </xdr:sp>
    <xdr:clientData/>
  </xdr:twoCellAnchor>
  <xdr:twoCellAnchor>
    <xdr:from>
      <xdr:col>20</xdr:col>
      <xdr:colOff>349250</xdr:colOff>
      <xdr:row>8</xdr:row>
      <xdr:rowOff>0</xdr:rowOff>
    </xdr:from>
    <xdr:to>
      <xdr:col>23</xdr:col>
      <xdr:colOff>116417</xdr:colOff>
      <xdr:row>10</xdr:row>
      <xdr:rowOff>243416</xdr:rowOff>
    </xdr:to>
    <xdr:cxnSp macro="">
      <xdr:nvCxnSpPr>
        <xdr:cNvPr id="19" name="Straight Arrow Connector 18"/>
        <xdr:cNvCxnSpPr/>
      </xdr:nvCxnSpPr>
      <xdr:spPr>
        <a:xfrm flipH="1" flipV="1">
          <a:off x="12975167" y="6148917"/>
          <a:ext cx="941917" cy="75141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550332</xdr:colOff>
      <xdr:row>0</xdr:row>
      <xdr:rowOff>52915</xdr:rowOff>
    </xdr:from>
    <xdr:to>
      <xdr:col>5</xdr:col>
      <xdr:colOff>412749</xdr:colOff>
      <xdr:row>1</xdr:row>
      <xdr:rowOff>275166</xdr:rowOff>
    </xdr:to>
    <xdr:sp macro="" textlink="">
      <xdr:nvSpPr>
        <xdr:cNvPr id="16" name="Text Box 5"/>
        <xdr:cNvSpPr txBox="1">
          <a:spLocks noChangeArrowheads="1"/>
        </xdr:cNvSpPr>
      </xdr:nvSpPr>
      <xdr:spPr bwMode="auto">
        <a:xfrm>
          <a:off x="1587499" y="4042832"/>
          <a:ext cx="3831167" cy="423334"/>
        </a:xfrm>
        <a:prstGeom prst="rect">
          <a:avLst/>
        </a:prstGeom>
        <a:noFill/>
        <a:ln w="9525">
          <a:noFill/>
          <a:miter lim="800000"/>
          <a:headEnd/>
          <a:tailEnd/>
        </a:ln>
      </xdr:spPr>
      <xdr:txBody>
        <a:bodyPr vertOverflow="clip" wrap="square" lIns="45720" tIns="27432" rIns="45720" bIns="0" anchor="ctr" upright="1"/>
        <a:lstStyle/>
        <a:p>
          <a:pPr algn="ctr" rtl="0">
            <a:defRPr sz="1000"/>
          </a:pPr>
          <a:r>
            <a:rPr lang="en-AU" sz="2000" b="1" i="0" strike="noStrike">
              <a:solidFill>
                <a:srgbClr val="000000"/>
              </a:solidFill>
              <a:latin typeface="Arial Narrow" pitchFamily="34" charset="0"/>
              <a:ea typeface="Tahoma"/>
              <a:cs typeface="Tahoma"/>
            </a:rPr>
            <a:t>COMBINED TRAINING</a:t>
          </a:r>
        </a:p>
      </xdr:txBody>
    </xdr:sp>
    <xdr:clientData/>
  </xdr:twoCellAnchor>
  <xdr:twoCellAnchor>
    <xdr:from>
      <xdr:col>23</xdr:col>
      <xdr:colOff>412749</xdr:colOff>
      <xdr:row>3</xdr:row>
      <xdr:rowOff>158751</xdr:rowOff>
    </xdr:from>
    <xdr:to>
      <xdr:col>26</xdr:col>
      <xdr:colOff>455082</xdr:colOff>
      <xdr:row>6</xdr:row>
      <xdr:rowOff>158752</xdr:rowOff>
    </xdr:to>
    <xdr:sp macro="" textlink="">
      <xdr:nvSpPr>
        <xdr:cNvPr id="34" name="TextBox 33"/>
        <xdr:cNvSpPr txBox="1"/>
      </xdr:nvSpPr>
      <xdr:spPr>
        <a:xfrm>
          <a:off x="14213416" y="5080001"/>
          <a:ext cx="1883833" cy="740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maximum Dressage</a:t>
          </a:r>
          <a:r>
            <a:rPr lang="en-AU" sz="1200" b="1" baseline="0"/>
            <a:t> Test score to calculate "State Qualifying"</a:t>
          </a:r>
          <a:endParaRPr lang="en-AU" sz="1200" b="1"/>
        </a:p>
      </xdr:txBody>
    </xdr:sp>
    <xdr:clientData/>
  </xdr:twoCellAnchor>
  <xdr:twoCellAnchor>
    <xdr:from>
      <xdr:col>22</xdr:col>
      <xdr:colOff>560917</xdr:colOff>
      <xdr:row>5</xdr:row>
      <xdr:rowOff>31751</xdr:rowOff>
    </xdr:from>
    <xdr:to>
      <xdr:col>23</xdr:col>
      <xdr:colOff>412749</xdr:colOff>
      <xdr:row>5</xdr:row>
      <xdr:rowOff>63500</xdr:rowOff>
    </xdr:to>
    <xdr:cxnSp macro="">
      <xdr:nvCxnSpPr>
        <xdr:cNvPr id="35" name="Straight Arrow Connector 34"/>
        <xdr:cNvCxnSpPr>
          <a:stCxn id="34" idx="1"/>
        </xdr:cNvCxnSpPr>
      </xdr:nvCxnSpPr>
      <xdr:spPr>
        <a:xfrm flipH="1">
          <a:off x="13747750" y="5450418"/>
          <a:ext cx="465666" cy="3174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609600</xdr:colOff>
      <xdr:row>27</xdr:row>
      <xdr:rowOff>38100</xdr:rowOff>
    </xdr:from>
    <xdr:to>
      <xdr:col>22</xdr:col>
      <xdr:colOff>523875</xdr:colOff>
      <xdr:row>44</xdr:row>
      <xdr:rowOff>38100</xdr:rowOff>
    </xdr:to>
    <xdr:grpSp>
      <xdr:nvGrpSpPr>
        <xdr:cNvPr id="7182" name="Group 40"/>
        <xdr:cNvGrpSpPr>
          <a:grpSpLocks/>
        </xdr:cNvGrpSpPr>
      </xdr:nvGrpSpPr>
      <xdr:grpSpPr bwMode="auto">
        <a:xfrm>
          <a:off x="1647825" y="6391275"/>
          <a:ext cx="12039600" cy="2752725"/>
          <a:chOff x="2169583" y="4370916"/>
          <a:chExt cx="12063729" cy="2698750"/>
        </a:xfrm>
      </xdr:grpSpPr>
      <xdr:pic>
        <xdr:nvPicPr>
          <xdr:cNvPr id="7183" name="Picture 41"/>
          <xdr:cNvPicPr>
            <a:picLocks noChangeAspect="1" noChangeArrowheads="1"/>
          </xdr:cNvPicPr>
        </xdr:nvPicPr>
        <xdr:blipFill>
          <a:blip xmlns:r="http://schemas.openxmlformats.org/officeDocument/2006/relationships" r:embed="rId1" cstate="print"/>
          <a:srcRect/>
          <a:stretch>
            <a:fillRect/>
          </a:stretch>
        </xdr:blipFill>
        <xdr:spPr bwMode="auto">
          <a:xfrm>
            <a:off x="2169583" y="5069416"/>
            <a:ext cx="12063729" cy="2000250"/>
          </a:xfrm>
          <a:prstGeom prst="rect">
            <a:avLst/>
          </a:prstGeom>
          <a:noFill/>
          <a:ln w="38100">
            <a:solidFill>
              <a:srgbClr val="FF0000"/>
            </a:solidFill>
            <a:miter lim="800000"/>
            <a:headEnd/>
            <a:tailEnd/>
          </a:ln>
        </xdr:spPr>
      </xdr:pic>
      <xdr:sp macro="" textlink="">
        <xdr:nvSpPr>
          <xdr:cNvPr id="43" name="TextBox 42"/>
          <xdr:cNvSpPr txBox="1"/>
        </xdr:nvSpPr>
        <xdr:spPr>
          <a:xfrm>
            <a:off x="3782534" y="4370916"/>
            <a:ext cx="7902506" cy="9244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44" name="Straight Arrow Connector 43"/>
          <xdr:cNvCxnSpPr/>
        </xdr:nvCxnSpPr>
        <xdr:spPr>
          <a:xfrm flipH="1">
            <a:off x="2265024" y="5136651"/>
            <a:ext cx="5077456" cy="10645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878416</xdr:colOff>
      <xdr:row>0</xdr:row>
      <xdr:rowOff>211666</xdr:rowOff>
    </xdr:from>
    <xdr:to>
      <xdr:col>5</xdr:col>
      <xdr:colOff>269875</xdr:colOff>
      <xdr:row>2</xdr:row>
      <xdr:rowOff>275166</xdr:rowOff>
    </xdr:to>
    <xdr:sp macro="" textlink="">
      <xdr:nvSpPr>
        <xdr:cNvPr id="4" name="Text Box 5"/>
        <xdr:cNvSpPr txBox="1">
          <a:spLocks noChangeArrowheads="1"/>
        </xdr:cNvSpPr>
      </xdr:nvSpPr>
      <xdr:spPr bwMode="auto">
        <a:xfrm>
          <a:off x="1354666" y="211666"/>
          <a:ext cx="3603625" cy="592667"/>
        </a:xfrm>
        <a:prstGeom prst="rect">
          <a:avLst/>
        </a:prstGeom>
        <a:noFill/>
        <a:ln w="9525">
          <a:noFill/>
          <a:miter lim="800000"/>
          <a:headEnd/>
          <a:tailEnd/>
        </a:ln>
      </xdr:spPr>
      <xdr:txBody>
        <a:bodyPr vertOverflow="clip" wrap="square" lIns="45720" tIns="27432" rIns="45720" bIns="0" anchor="t" upright="1"/>
        <a:lstStyle/>
        <a:p>
          <a:pPr algn="ctr" rtl="0">
            <a:defRPr sz="1000"/>
          </a:pPr>
          <a:r>
            <a:rPr lang="en-AU" sz="1600" b="1" i="0" strike="noStrike">
              <a:solidFill>
                <a:srgbClr val="000000"/>
              </a:solidFill>
              <a:latin typeface="Arial Narrow" pitchFamily="34" charset="0"/>
              <a:ea typeface="Tahoma"/>
              <a:cs typeface="Tahoma"/>
            </a:rPr>
            <a:t>METROPOLITAN</a:t>
          </a:r>
          <a:r>
            <a:rPr lang="en-AU" sz="1600" b="1" i="0" strike="noStrike" baseline="0">
              <a:solidFill>
                <a:srgbClr val="000000"/>
              </a:solidFill>
              <a:latin typeface="Arial Narrow" pitchFamily="34" charset="0"/>
              <a:ea typeface="Tahoma"/>
              <a:cs typeface="Tahoma"/>
            </a:rPr>
            <a:t>  </a:t>
          </a:r>
          <a:r>
            <a:rPr lang="en-AU" sz="1600" b="1" i="0" strike="noStrike">
              <a:solidFill>
                <a:srgbClr val="000000"/>
              </a:solidFill>
              <a:latin typeface="Arial Narrow" pitchFamily="34" charset="0"/>
              <a:ea typeface="Tahoma"/>
              <a:cs typeface="Tahoma"/>
            </a:rPr>
            <a:t>ZONE 1</a:t>
          </a:r>
        </a:p>
        <a:p>
          <a:pPr algn="ctr" rtl="0">
            <a:defRPr sz="1000"/>
          </a:pPr>
          <a:r>
            <a:rPr lang="en-AU" sz="1600" b="1" i="0" strike="noStrike">
              <a:solidFill>
                <a:srgbClr val="000000"/>
              </a:solidFill>
              <a:latin typeface="Arial Narrow" pitchFamily="34" charset="0"/>
              <a:ea typeface="Tahoma"/>
              <a:cs typeface="Tahoma"/>
            </a:rPr>
            <a:t>COMBINED TRAINING  CHAMPIONSHIP</a:t>
          </a:r>
        </a:p>
      </xdr:txBody>
    </xdr:sp>
    <xdr:clientData/>
  </xdr:twoCellAnchor>
  <xdr:twoCellAnchor editAs="oneCell">
    <xdr:from>
      <xdr:col>2</xdr:col>
      <xdr:colOff>228600</xdr:colOff>
      <xdr:row>0</xdr:row>
      <xdr:rowOff>190500</xdr:rowOff>
    </xdr:from>
    <xdr:to>
      <xdr:col>2</xdr:col>
      <xdr:colOff>781050</xdr:colOff>
      <xdr:row>2</xdr:row>
      <xdr:rowOff>323850</xdr:rowOff>
    </xdr:to>
    <xdr:pic>
      <xdr:nvPicPr>
        <xdr:cNvPr id="8194"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857250" y="190500"/>
          <a:ext cx="552450" cy="6572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311152</xdr:colOff>
      <xdr:row>2</xdr:row>
      <xdr:rowOff>51860</xdr:rowOff>
    </xdr:from>
    <xdr:to>
      <xdr:col>5</xdr:col>
      <xdr:colOff>273050</xdr:colOff>
      <xdr:row>4</xdr:row>
      <xdr:rowOff>10584</xdr:rowOff>
    </xdr:to>
    <xdr:sp macro="" textlink="">
      <xdr:nvSpPr>
        <xdr:cNvPr id="2" name="Text Box 2"/>
        <xdr:cNvSpPr txBox="1">
          <a:spLocks noChangeArrowheads="1"/>
        </xdr:cNvSpPr>
      </xdr:nvSpPr>
      <xdr:spPr bwMode="auto">
        <a:xfrm>
          <a:off x="720727" y="223310"/>
          <a:ext cx="3981448" cy="415924"/>
        </a:xfrm>
        <a:prstGeom prst="rect">
          <a:avLst/>
        </a:prstGeom>
        <a:solidFill>
          <a:srgbClr val="FFFFFF"/>
        </a:solidFill>
        <a:ln w="28575" cmpd="thickThin">
          <a:solidFill>
            <a:srgbClr val="000000"/>
          </a:solidFill>
          <a:miter lim="800000"/>
          <a:headEnd/>
          <a:tailEnd/>
        </a:ln>
      </xdr:spPr>
      <xdr:txBody>
        <a:bodyPr vertOverflow="clip" wrap="square" lIns="64008" tIns="41148" rIns="64008" bIns="0" anchor="t" upright="1"/>
        <a:lstStyle/>
        <a:p>
          <a:pPr algn="ctr" rtl="0">
            <a:defRPr sz="1000"/>
          </a:pPr>
          <a:r>
            <a:rPr lang="en-AU" sz="2000" b="1" i="0" strike="noStrike">
              <a:solidFill>
                <a:srgbClr val="000000"/>
              </a:solidFill>
              <a:latin typeface="Tahoma"/>
              <a:ea typeface="Tahoma"/>
              <a:cs typeface="Tahoma"/>
            </a:rPr>
            <a:t>One Day Event</a:t>
          </a:r>
        </a:p>
      </xdr:txBody>
    </xdr:sp>
    <xdr:clientData/>
  </xdr:twoCellAnchor>
  <xdr:twoCellAnchor>
    <xdr:from>
      <xdr:col>2</xdr:col>
      <xdr:colOff>444499</xdr:colOff>
      <xdr:row>17</xdr:row>
      <xdr:rowOff>95247</xdr:rowOff>
    </xdr:from>
    <xdr:to>
      <xdr:col>5</xdr:col>
      <xdr:colOff>840052</xdr:colOff>
      <xdr:row>24</xdr:row>
      <xdr:rowOff>126997</xdr:rowOff>
    </xdr:to>
    <xdr:sp macro="" textlink="">
      <xdr:nvSpPr>
        <xdr:cNvPr id="3" name="TextBox 2"/>
        <xdr:cNvSpPr txBox="1"/>
      </xdr:nvSpPr>
      <xdr:spPr>
        <a:xfrm>
          <a:off x="857249" y="4667247"/>
          <a:ext cx="441722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"checked"</a:t>
          </a:r>
          <a:r>
            <a:rPr lang="en-AU" sz="1400" baseline="0"/>
            <a:t> Dressage scores  - penalty score calculated.  Lowest score = best outcome</a:t>
          </a:r>
        </a:p>
        <a:p>
          <a:pPr algn="ctr"/>
          <a:endParaRPr lang="en-AU" sz="1400" baseline="0"/>
        </a:p>
        <a:p>
          <a:pPr algn="ctr"/>
          <a:r>
            <a:rPr lang="en-AU" sz="1400" baseline="0"/>
            <a:t>If only one judge </a:t>
          </a:r>
          <a:r>
            <a:rPr lang="en-AU" sz="1400" b="1" baseline="0"/>
            <a:t>DO NOT </a:t>
          </a:r>
          <a:r>
            <a:rPr lang="en-AU" sz="1400" baseline="0"/>
            <a:t>enter zero for the missing judge as this will impact the calculation [leave cell blank].</a:t>
          </a:r>
        </a:p>
      </xdr:txBody>
    </xdr:sp>
    <xdr:clientData/>
  </xdr:twoCellAnchor>
  <xdr:twoCellAnchor>
    <xdr:from>
      <xdr:col>11</xdr:col>
      <xdr:colOff>275168</xdr:colOff>
      <xdr:row>11</xdr:row>
      <xdr:rowOff>31753</xdr:rowOff>
    </xdr:from>
    <xdr:to>
      <xdr:col>12</xdr:col>
      <xdr:colOff>211666</xdr:colOff>
      <xdr:row>15</xdr:row>
      <xdr:rowOff>137584</xdr:rowOff>
    </xdr:to>
    <xdr:cxnSp macro="">
      <xdr:nvCxnSpPr>
        <xdr:cNvPr id="4" name="Straight Arrow Connector 3"/>
        <xdr:cNvCxnSpPr/>
      </xdr:nvCxnSpPr>
      <xdr:spPr>
        <a:xfrm rot="5400000" flipH="1" flipV="1">
          <a:off x="7826377" y="2386544"/>
          <a:ext cx="920748" cy="55033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1453885</xdr:colOff>
      <xdr:row>11</xdr:row>
      <xdr:rowOff>95251</xdr:rowOff>
    </xdr:from>
    <xdr:to>
      <xdr:col>6</xdr:col>
      <xdr:colOff>169332</xdr:colOff>
      <xdr:row>17</xdr:row>
      <xdr:rowOff>21168</xdr:rowOff>
    </xdr:to>
    <xdr:cxnSp macro="">
      <xdr:nvCxnSpPr>
        <xdr:cNvPr id="5" name="Straight Arrow Connector 4"/>
        <xdr:cNvCxnSpPr/>
      </xdr:nvCxnSpPr>
      <xdr:spPr>
        <a:xfrm rot="5400000" flipH="1" flipV="1">
          <a:off x="3363250" y="2472136"/>
          <a:ext cx="2354792" cy="19634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95250</xdr:colOff>
      <xdr:row>1</xdr:row>
      <xdr:rowOff>38100</xdr:rowOff>
    </xdr:from>
    <xdr:to>
      <xdr:col>2</xdr:col>
      <xdr:colOff>228600</xdr:colOff>
      <xdr:row>4</xdr:row>
      <xdr:rowOff>76200</xdr:rowOff>
    </xdr:to>
    <xdr:pic>
      <xdr:nvPicPr>
        <xdr:cNvPr id="9221" name="Picture 10"/>
        <xdr:cNvPicPr>
          <a:picLocks noChangeAspect="1" noChangeArrowheads="1"/>
        </xdr:cNvPicPr>
      </xdr:nvPicPr>
      <xdr:blipFill>
        <a:blip xmlns:r="http://schemas.openxmlformats.org/officeDocument/2006/relationships" r:embed="rId1" cstate="print"/>
        <a:srcRect/>
        <a:stretch>
          <a:fillRect/>
        </a:stretch>
      </xdr:blipFill>
      <xdr:spPr bwMode="auto">
        <a:xfrm>
          <a:off x="228600" y="200025"/>
          <a:ext cx="542925" cy="666750"/>
        </a:xfrm>
        <a:prstGeom prst="rect">
          <a:avLst/>
        </a:prstGeom>
        <a:noFill/>
        <a:ln w="9525">
          <a:noFill/>
          <a:miter lim="800000"/>
          <a:headEnd/>
          <a:tailEnd/>
        </a:ln>
      </xdr:spPr>
    </xdr:pic>
    <xdr:clientData/>
  </xdr:twoCellAnchor>
  <xdr:twoCellAnchor>
    <xdr:from>
      <xdr:col>9</xdr:col>
      <xdr:colOff>264583</xdr:colOff>
      <xdr:row>16</xdr:row>
      <xdr:rowOff>10584</xdr:rowOff>
    </xdr:from>
    <xdr:to>
      <xdr:col>12</xdr:col>
      <xdr:colOff>497416</xdr:colOff>
      <xdr:row>20</xdr:row>
      <xdr:rowOff>10584</xdr:rowOff>
    </xdr:to>
    <xdr:sp macro="" textlink="">
      <xdr:nvSpPr>
        <xdr:cNvPr id="7" name="TextBox 6"/>
        <xdr:cNvSpPr txBox="1"/>
      </xdr:nvSpPr>
      <xdr:spPr>
        <a:xfrm>
          <a:off x="6953250" y="3153834"/>
          <a:ext cx="1894416"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rider</a:t>
          </a:r>
          <a:r>
            <a:rPr lang="en-AU" sz="1400" baseline="0"/>
            <a:t> penalties from cross country.</a:t>
          </a:r>
        </a:p>
      </xdr:txBody>
    </xdr:sp>
    <xdr:clientData/>
  </xdr:twoCellAnchor>
  <xdr:twoCellAnchor>
    <xdr:from>
      <xdr:col>13</xdr:col>
      <xdr:colOff>254000</xdr:colOff>
      <xdr:row>20</xdr:row>
      <xdr:rowOff>31750</xdr:rowOff>
    </xdr:from>
    <xdr:to>
      <xdr:col>18</xdr:col>
      <xdr:colOff>84666</xdr:colOff>
      <xdr:row>24</xdr:row>
      <xdr:rowOff>31750</xdr:rowOff>
    </xdr:to>
    <xdr:sp macro="" textlink="">
      <xdr:nvSpPr>
        <xdr:cNvPr id="10" name="TextBox 9"/>
        <xdr:cNvSpPr txBox="1"/>
      </xdr:nvSpPr>
      <xdr:spPr>
        <a:xfrm>
          <a:off x="9122833" y="3810000"/>
          <a:ext cx="1894416"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SJ course faults and time faults</a:t>
          </a:r>
          <a:r>
            <a:rPr lang="en-AU" sz="1400" baseline="0"/>
            <a:t>.</a:t>
          </a:r>
        </a:p>
      </xdr:txBody>
    </xdr:sp>
    <xdr:clientData/>
  </xdr:twoCellAnchor>
  <xdr:twoCellAnchor>
    <xdr:from>
      <xdr:col>14</xdr:col>
      <xdr:colOff>222251</xdr:colOff>
      <xdr:row>11</xdr:row>
      <xdr:rowOff>74084</xdr:rowOff>
    </xdr:from>
    <xdr:to>
      <xdr:col>15</xdr:col>
      <xdr:colOff>142875</xdr:colOff>
      <xdr:row>20</xdr:row>
      <xdr:rowOff>31750</xdr:rowOff>
    </xdr:to>
    <xdr:cxnSp macro="">
      <xdr:nvCxnSpPr>
        <xdr:cNvPr id="11" name="Straight Arrow Connector 10"/>
        <xdr:cNvCxnSpPr>
          <a:stCxn id="10" idx="0"/>
        </xdr:cNvCxnSpPr>
      </xdr:nvCxnSpPr>
      <xdr:spPr>
        <a:xfrm rot="16200000" flipV="1">
          <a:off x="9088438" y="2828397"/>
          <a:ext cx="1566333" cy="39687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11</xdr:row>
      <xdr:rowOff>63500</xdr:rowOff>
    </xdr:from>
    <xdr:to>
      <xdr:col>15</xdr:col>
      <xdr:colOff>179917</xdr:colOff>
      <xdr:row>20</xdr:row>
      <xdr:rowOff>31750</xdr:rowOff>
    </xdr:to>
    <xdr:cxnSp macro="">
      <xdr:nvCxnSpPr>
        <xdr:cNvPr id="13" name="Straight Arrow Connector 12"/>
        <xdr:cNvCxnSpPr>
          <a:stCxn id="10" idx="0"/>
        </xdr:cNvCxnSpPr>
      </xdr:nvCxnSpPr>
      <xdr:spPr>
        <a:xfrm rot="5400000" flipH="1" flipV="1">
          <a:off x="9300104" y="3003021"/>
          <a:ext cx="1576917" cy="3704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105833</xdr:colOff>
      <xdr:row>17</xdr:row>
      <xdr:rowOff>126999</xdr:rowOff>
    </xdr:from>
    <xdr:to>
      <xdr:col>26</xdr:col>
      <xdr:colOff>84666</xdr:colOff>
      <xdr:row>24</xdr:row>
      <xdr:rowOff>74082</xdr:rowOff>
    </xdr:to>
    <xdr:sp macro="" textlink="">
      <xdr:nvSpPr>
        <xdr:cNvPr id="17" name="TextBox 16"/>
        <xdr:cNvSpPr txBox="1"/>
      </xdr:nvSpPr>
      <xdr:spPr>
        <a:xfrm>
          <a:off x="11747500" y="3428999"/>
          <a:ext cx="2211916" cy="1058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riders CC "time out" and "time in"</a:t>
          </a:r>
          <a:r>
            <a:rPr lang="en-AU" sz="1400" baseline="0"/>
            <a:t> from starters sheets.  Time faults are calculated from this.</a:t>
          </a:r>
        </a:p>
      </xdr:txBody>
    </xdr:sp>
    <xdr:clientData/>
  </xdr:twoCellAnchor>
  <xdr:twoCellAnchor>
    <xdr:from>
      <xdr:col>22</xdr:col>
      <xdr:colOff>79374</xdr:colOff>
      <xdr:row>12</xdr:row>
      <xdr:rowOff>190501</xdr:rowOff>
    </xdr:from>
    <xdr:to>
      <xdr:col>23</xdr:col>
      <xdr:colOff>317502</xdr:colOff>
      <xdr:row>17</xdr:row>
      <xdr:rowOff>127000</xdr:rowOff>
    </xdr:to>
    <xdr:cxnSp macro="">
      <xdr:nvCxnSpPr>
        <xdr:cNvPr id="18" name="Straight Arrow Connector 17"/>
        <xdr:cNvCxnSpPr>
          <a:stCxn id="17" idx="0"/>
        </xdr:cNvCxnSpPr>
      </xdr:nvCxnSpPr>
      <xdr:spPr>
        <a:xfrm rot="5400000" flipH="1" flipV="1">
          <a:off x="12580939" y="2833686"/>
          <a:ext cx="867832" cy="32279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328083</xdr:colOff>
      <xdr:row>19</xdr:row>
      <xdr:rowOff>63501</xdr:rowOff>
    </xdr:from>
    <xdr:to>
      <xdr:col>34</xdr:col>
      <xdr:colOff>21166</xdr:colOff>
      <xdr:row>24</xdr:row>
      <xdr:rowOff>1</xdr:rowOff>
    </xdr:to>
    <xdr:sp macro="" textlink="">
      <xdr:nvSpPr>
        <xdr:cNvPr id="24" name="TextBox 23"/>
        <xdr:cNvSpPr txBox="1"/>
      </xdr:nvSpPr>
      <xdr:spPr>
        <a:xfrm>
          <a:off x="14202833" y="3683001"/>
          <a:ext cx="1894416" cy="73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the "ideal"</a:t>
          </a:r>
          <a:r>
            <a:rPr lang="en-AU" sz="1400" baseline="0"/>
            <a:t> course time in minutes &amp; seconds.</a:t>
          </a:r>
        </a:p>
      </xdr:txBody>
    </xdr:sp>
    <xdr:clientData/>
  </xdr:twoCellAnchor>
  <xdr:twoCellAnchor>
    <xdr:from>
      <xdr:col>31</xdr:col>
      <xdr:colOff>21167</xdr:colOff>
      <xdr:row>12</xdr:row>
      <xdr:rowOff>190500</xdr:rowOff>
    </xdr:from>
    <xdr:to>
      <xdr:col>32</xdr:col>
      <xdr:colOff>100541</xdr:colOff>
      <xdr:row>19</xdr:row>
      <xdr:rowOff>63501</xdr:rowOff>
    </xdr:to>
    <xdr:cxnSp macro="">
      <xdr:nvCxnSpPr>
        <xdr:cNvPr id="35" name="Straight Arrow Connector 34"/>
        <xdr:cNvCxnSpPr>
          <a:stCxn id="24" idx="0"/>
        </xdr:cNvCxnSpPr>
      </xdr:nvCxnSpPr>
      <xdr:spPr>
        <a:xfrm rot="16200000" flipV="1">
          <a:off x="14364229" y="2897188"/>
          <a:ext cx="1121834" cy="44979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37041</xdr:colOff>
      <xdr:row>11</xdr:row>
      <xdr:rowOff>1</xdr:rowOff>
    </xdr:from>
    <xdr:to>
      <xdr:col>24</xdr:col>
      <xdr:colOff>306916</xdr:colOff>
      <xdr:row>12</xdr:row>
      <xdr:rowOff>100542</xdr:rowOff>
    </xdr:to>
    <xdr:sp macro="" textlink="">
      <xdr:nvSpPr>
        <xdr:cNvPr id="39" name="Right Brace 38"/>
        <xdr:cNvSpPr/>
      </xdr:nvSpPr>
      <xdr:spPr>
        <a:xfrm rot="5400000">
          <a:off x="13049249" y="2016126"/>
          <a:ext cx="301625" cy="608542"/>
        </a:xfrm>
        <a:prstGeom prst="rightBrace">
          <a:avLst>
            <a:gd name="adj1" fmla="val 833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en-AU"/>
        </a:p>
      </xdr:txBody>
    </xdr:sp>
    <xdr:clientData/>
  </xdr:twoCellAnchor>
  <xdr:twoCellAnchor>
    <xdr:from>
      <xdr:col>22</xdr:col>
      <xdr:colOff>79375</xdr:colOff>
      <xdr:row>12</xdr:row>
      <xdr:rowOff>179918</xdr:rowOff>
    </xdr:from>
    <xdr:to>
      <xdr:col>25</xdr:col>
      <xdr:colOff>312213</xdr:colOff>
      <xdr:row>17</xdr:row>
      <xdr:rowOff>126999</xdr:rowOff>
    </xdr:to>
    <xdr:cxnSp macro="">
      <xdr:nvCxnSpPr>
        <xdr:cNvPr id="44" name="Straight Arrow Connector 43"/>
        <xdr:cNvCxnSpPr>
          <a:stCxn id="17" idx="0"/>
        </xdr:cNvCxnSpPr>
      </xdr:nvCxnSpPr>
      <xdr:spPr>
        <a:xfrm rot="5400000" flipH="1" flipV="1">
          <a:off x="12911670" y="2492373"/>
          <a:ext cx="878414" cy="9948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31752</xdr:colOff>
      <xdr:row>10</xdr:row>
      <xdr:rowOff>190501</xdr:rowOff>
    </xdr:from>
    <xdr:to>
      <xdr:col>26</xdr:col>
      <xdr:colOff>301627</xdr:colOff>
      <xdr:row>12</xdr:row>
      <xdr:rowOff>89959</xdr:rowOff>
    </xdr:to>
    <xdr:sp macro="" textlink="">
      <xdr:nvSpPr>
        <xdr:cNvPr id="45" name="Right Brace 44"/>
        <xdr:cNvSpPr/>
      </xdr:nvSpPr>
      <xdr:spPr>
        <a:xfrm rot="5400000">
          <a:off x="13721293" y="2005543"/>
          <a:ext cx="301625" cy="608542"/>
        </a:xfrm>
        <a:prstGeom prst="rightBrace">
          <a:avLst>
            <a:gd name="adj1" fmla="val 833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en-AU"/>
        </a:p>
      </xdr:txBody>
    </xdr:sp>
    <xdr:clientData/>
  </xdr:twoCellAnchor>
  <xdr:twoCellAnchor>
    <xdr:from>
      <xdr:col>30</xdr:col>
      <xdr:colOff>105832</xdr:colOff>
      <xdr:row>11</xdr:row>
      <xdr:rowOff>4</xdr:rowOff>
    </xdr:from>
    <xdr:to>
      <xdr:col>31</xdr:col>
      <xdr:colOff>317499</xdr:colOff>
      <xdr:row>12</xdr:row>
      <xdr:rowOff>79378</xdr:rowOff>
    </xdr:to>
    <xdr:sp macro="" textlink="">
      <xdr:nvSpPr>
        <xdr:cNvPr id="47" name="Right Brace 46"/>
        <xdr:cNvSpPr/>
      </xdr:nvSpPr>
      <xdr:spPr>
        <a:xfrm rot="5400000">
          <a:off x="14517687" y="1971149"/>
          <a:ext cx="280458" cy="677333"/>
        </a:xfrm>
        <a:prstGeom prst="rightBrace">
          <a:avLst>
            <a:gd name="adj1" fmla="val 8333"/>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en-AU"/>
        </a:p>
      </xdr:txBody>
    </xdr:sp>
    <xdr:clientData/>
  </xdr:twoCellAnchor>
  <xdr:twoCellAnchor>
    <xdr:from>
      <xdr:col>34</xdr:col>
      <xdr:colOff>63502</xdr:colOff>
      <xdr:row>8</xdr:row>
      <xdr:rowOff>84666</xdr:rowOff>
    </xdr:from>
    <xdr:to>
      <xdr:col>36</xdr:col>
      <xdr:colOff>127000</xdr:colOff>
      <xdr:row>12</xdr:row>
      <xdr:rowOff>42333</xdr:rowOff>
    </xdr:to>
    <xdr:sp macro="" textlink="">
      <xdr:nvSpPr>
        <xdr:cNvPr id="50" name="TextBox 49"/>
        <xdr:cNvSpPr txBox="1"/>
      </xdr:nvSpPr>
      <xdr:spPr>
        <a:xfrm>
          <a:off x="16139585" y="1650999"/>
          <a:ext cx="1291165"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the  max value of dressage tests</a:t>
          </a:r>
          <a:endParaRPr lang="en-AU" sz="1400" baseline="0"/>
        </a:p>
      </xdr:txBody>
    </xdr:sp>
    <xdr:clientData/>
  </xdr:twoCellAnchor>
  <xdr:twoCellAnchor>
    <xdr:from>
      <xdr:col>33</xdr:col>
      <xdr:colOff>74085</xdr:colOff>
      <xdr:row>8</xdr:row>
      <xdr:rowOff>137591</xdr:rowOff>
    </xdr:from>
    <xdr:to>
      <xdr:col>34</xdr:col>
      <xdr:colOff>63502</xdr:colOff>
      <xdr:row>10</xdr:row>
      <xdr:rowOff>63501</xdr:rowOff>
    </xdr:to>
    <xdr:cxnSp macro="">
      <xdr:nvCxnSpPr>
        <xdr:cNvPr id="51" name="Straight Arrow Connector 50"/>
        <xdr:cNvCxnSpPr>
          <a:stCxn id="50" idx="1"/>
        </xdr:cNvCxnSpPr>
      </xdr:nvCxnSpPr>
      <xdr:spPr>
        <a:xfrm rot="10800000">
          <a:off x="15536335" y="1703924"/>
          <a:ext cx="603250" cy="32807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30</xdr:row>
      <xdr:rowOff>114300</xdr:rowOff>
    </xdr:from>
    <xdr:to>
      <xdr:col>33</xdr:col>
      <xdr:colOff>476250</xdr:colOff>
      <xdr:row>47</xdr:row>
      <xdr:rowOff>114300</xdr:rowOff>
    </xdr:to>
    <xdr:grpSp>
      <xdr:nvGrpSpPr>
        <xdr:cNvPr id="9236" name="Group 20"/>
        <xdr:cNvGrpSpPr>
          <a:grpSpLocks/>
        </xdr:cNvGrpSpPr>
      </xdr:nvGrpSpPr>
      <xdr:grpSpPr bwMode="auto">
        <a:xfrm>
          <a:off x="4000500" y="5895975"/>
          <a:ext cx="12068175" cy="2752725"/>
          <a:chOff x="2169583" y="4370916"/>
          <a:chExt cx="12063729" cy="2698750"/>
        </a:xfrm>
      </xdr:grpSpPr>
      <xdr:pic>
        <xdr:nvPicPr>
          <xdr:cNvPr id="9237" name="Picture 21"/>
          <xdr:cNvPicPr>
            <a:picLocks noChangeAspect="1" noChangeArrowheads="1"/>
          </xdr:cNvPicPr>
        </xdr:nvPicPr>
        <xdr:blipFill>
          <a:blip xmlns:r="http://schemas.openxmlformats.org/officeDocument/2006/relationships" r:embed="rId2" cstate="print"/>
          <a:srcRect/>
          <a:stretch>
            <a:fillRect/>
          </a:stretch>
        </xdr:blipFill>
        <xdr:spPr bwMode="auto">
          <a:xfrm>
            <a:off x="2169583" y="5069416"/>
            <a:ext cx="12063729" cy="2000250"/>
          </a:xfrm>
          <a:prstGeom prst="rect">
            <a:avLst/>
          </a:prstGeom>
          <a:noFill/>
          <a:ln w="38100">
            <a:solidFill>
              <a:srgbClr val="FF0000"/>
            </a:solidFill>
            <a:miter lim="800000"/>
            <a:headEnd/>
            <a:tailEnd/>
          </a:ln>
        </xdr:spPr>
      </xdr:pic>
      <xdr:sp macro="" textlink="">
        <xdr:nvSpPr>
          <xdr:cNvPr id="23" name="TextBox 22"/>
          <xdr:cNvSpPr txBox="1"/>
        </xdr:nvSpPr>
        <xdr:spPr>
          <a:xfrm>
            <a:off x="3778715" y="4370916"/>
            <a:ext cx="7902837" cy="9244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25" name="Straight Arrow Connector 24"/>
          <xdr:cNvCxnSpPr/>
        </xdr:nvCxnSpPr>
        <xdr:spPr>
          <a:xfrm flipH="1">
            <a:off x="2264798" y="5136651"/>
            <a:ext cx="5084476" cy="106455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tabColor rgb="FFFF0000"/>
  </sheetPr>
  <dimension ref="B2:V31"/>
  <sheetViews>
    <sheetView showGridLines="0" showRowColHeaders="0" tabSelected="1" zoomScale="80" zoomScaleNormal="80" zoomScaleSheetLayoutView="90" workbookViewId="0">
      <selection activeCell="D36" sqref="D36"/>
    </sheetView>
  </sheetViews>
  <sheetFormatPr defaultRowHeight="15" customHeight="1"/>
  <cols>
    <col min="1" max="1" width="2" customWidth="1"/>
    <col min="2" max="2" width="7.42578125" customWidth="1"/>
    <col min="3" max="3" width="29.85546875" customWidth="1"/>
    <col min="4" max="4" width="33.28515625" customWidth="1"/>
    <col min="5" max="5" width="9.5703125" customWidth="1"/>
    <col min="6" max="6" width="7.7109375" customWidth="1"/>
    <col min="7" max="7" width="17.42578125" customWidth="1"/>
    <col min="8" max="8" width="5.5703125" style="9" customWidth="1"/>
    <col min="9" max="10" width="8.42578125" customWidth="1"/>
    <col min="11" max="11" width="4.85546875" style="9" customWidth="1"/>
    <col min="12" max="13" width="8.42578125" customWidth="1"/>
    <col min="14" max="14" width="4.85546875" style="9" customWidth="1"/>
    <col min="15" max="16" width="8.42578125" customWidth="1"/>
    <col min="17" max="17" width="1.28515625" customWidth="1"/>
    <col min="18" max="18" width="10.85546875" customWidth="1"/>
    <col min="19" max="19" width="10" customWidth="1"/>
    <col min="20" max="20" width="5" customWidth="1"/>
  </cols>
  <sheetData>
    <row r="2" spans="2:22" ht="30.75" customHeight="1">
      <c r="B2" s="148" t="s">
        <v>144</v>
      </c>
      <c r="C2" s="12"/>
      <c r="D2" s="13"/>
      <c r="E2" s="13"/>
      <c r="F2" s="13"/>
      <c r="G2" s="14"/>
      <c r="H2" s="49"/>
      <c r="I2" s="12"/>
      <c r="J2" s="12"/>
      <c r="K2" s="49"/>
      <c r="L2" s="12"/>
      <c r="M2" s="12"/>
      <c r="N2" s="49"/>
      <c r="O2" s="12"/>
      <c r="P2" s="12"/>
      <c r="Q2" s="12"/>
      <c r="R2" s="12"/>
      <c r="S2" s="12"/>
    </row>
    <row r="3" spans="2:22" ht="9" customHeight="1">
      <c r="D3" s="15"/>
      <c r="E3" s="15"/>
      <c r="F3" s="15"/>
      <c r="I3" s="16"/>
      <c r="J3" s="16"/>
      <c r="L3" s="16"/>
      <c r="M3" s="16"/>
      <c r="O3" s="16"/>
      <c r="P3" s="16"/>
    </row>
    <row r="4" spans="2:22" ht="33" customHeight="1">
      <c r="H4" s="203" t="s">
        <v>176</v>
      </c>
      <c r="I4" s="18"/>
      <c r="J4" s="4"/>
      <c r="L4" s="18"/>
      <c r="M4" s="4"/>
      <c r="O4" s="18"/>
      <c r="P4" s="4"/>
      <c r="Q4" s="237">
        <f ca="1">NOW()</f>
        <v>41727.383353819445</v>
      </c>
      <c r="R4" s="237"/>
      <c r="S4" s="237"/>
    </row>
    <row r="5" spans="2:22" ht="25.5" customHeight="1">
      <c r="B5" s="19"/>
      <c r="H5" s="250" t="s">
        <v>52</v>
      </c>
      <c r="I5" s="238" t="s">
        <v>5</v>
      </c>
      <c r="J5" s="239"/>
      <c r="K5" s="250" t="s">
        <v>52</v>
      </c>
      <c r="L5" s="238" t="s">
        <v>6</v>
      </c>
      <c r="M5" s="239"/>
      <c r="N5" s="250" t="s">
        <v>52</v>
      </c>
      <c r="O5" s="240" t="s">
        <v>24</v>
      </c>
      <c r="P5" s="241"/>
      <c r="R5" s="242" t="s">
        <v>25</v>
      </c>
      <c r="S5" s="242" t="s">
        <v>26</v>
      </c>
      <c r="T5" s="244" t="s">
        <v>50</v>
      </c>
    </row>
    <row r="6" spans="2:22" ht="26.25" customHeight="1">
      <c r="B6" s="46" t="s">
        <v>27</v>
      </c>
      <c r="C6" s="46" t="s">
        <v>28</v>
      </c>
      <c r="D6" s="46" t="s">
        <v>29</v>
      </c>
      <c r="E6" s="46" t="s">
        <v>30</v>
      </c>
      <c r="F6" s="147" t="s">
        <v>141</v>
      </c>
      <c r="G6" s="46" t="s">
        <v>31</v>
      </c>
      <c r="H6" s="251"/>
      <c r="I6" s="47" t="s">
        <v>32</v>
      </c>
      <c r="J6" s="48" t="s">
        <v>33</v>
      </c>
      <c r="K6" s="251"/>
      <c r="L6" s="47" t="s">
        <v>32</v>
      </c>
      <c r="M6" s="48" t="s">
        <v>33</v>
      </c>
      <c r="N6" s="251"/>
      <c r="O6" s="47" t="s">
        <v>32</v>
      </c>
      <c r="P6" s="48" t="s">
        <v>33</v>
      </c>
      <c r="R6" s="243"/>
      <c r="S6" s="243"/>
      <c r="T6" s="245"/>
      <c r="U6" s="53" t="s">
        <v>175</v>
      </c>
    </row>
    <row r="7" spans="2:22" s="5" customFormat="1" ht="19.5" customHeight="1">
      <c r="B7" s="63"/>
      <c r="C7" s="64" t="s">
        <v>142</v>
      </c>
      <c r="D7" s="65"/>
      <c r="E7" s="66"/>
      <c r="F7" s="66"/>
      <c r="G7" s="67"/>
      <c r="H7" s="42"/>
      <c r="I7" s="246"/>
      <c r="J7" s="247"/>
      <c r="K7" s="42"/>
      <c r="L7" s="246"/>
      <c r="M7" s="247"/>
      <c r="N7" s="42"/>
      <c r="O7" s="246"/>
      <c r="P7" s="247"/>
      <c r="R7" s="248"/>
      <c r="S7" s="249"/>
      <c r="T7" s="42"/>
      <c r="V7" s="53" t="s">
        <v>152</v>
      </c>
    </row>
    <row r="8" spans="2:22" s="5" customFormat="1" ht="19.5" customHeight="1">
      <c r="B8" s="20">
        <v>106</v>
      </c>
      <c r="C8" s="34" t="s">
        <v>55</v>
      </c>
      <c r="D8" s="35" t="s">
        <v>61</v>
      </c>
      <c r="E8" s="22">
        <v>13445</v>
      </c>
      <c r="F8" s="22" t="s">
        <v>41</v>
      </c>
      <c r="G8" s="21" t="s">
        <v>166</v>
      </c>
      <c r="H8" s="43" t="s">
        <v>51</v>
      </c>
      <c r="I8" s="23">
        <v>1</v>
      </c>
      <c r="J8" s="24">
        <v>10</v>
      </c>
      <c r="K8" s="43" t="s">
        <v>51</v>
      </c>
      <c r="L8" s="25">
        <v>1</v>
      </c>
      <c r="M8" s="24">
        <v>10</v>
      </c>
      <c r="N8" s="43"/>
      <c r="O8" s="25">
        <v>6</v>
      </c>
      <c r="P8" s="24">
        <v>5</v>
      </c>
      <c r="R8" s="26">
        <f>P8+M8+J8</f>
        <v>25</v>
      </c>
      <c r="S8" s="214">
        <v>1</v>
      </c>
      <c r="T8" s="213" t="s">
        <v>174</v>
      </c>
    </row>
    <row r="9" spans="2:22" s="5" customFormat="1" ht="19.5" customHeight="1">
      <c r="B9" s="20">
        <v>104</v>
      </c>
      <c r="C9" s="34" t="s">
        <v>56</v>
      </c>
      <c r="D9" s="35" t="s">
        <v>62</v>
      </c>
      <c r="E9" s="22">
        <v>12876</v>
      </c>
      <c r="F9" s="22" t="s">
        <v>143</v>
      </c>
      <c r="G9" s="21" t="s">
        <v>166</v>
      </c>
      <c r="H9" s="43"/>
      <c r="I9" s="23">
        <v>6</v>
      </c>
      <c r="J9" s="24">
        <v>5</v>
      </c>
      <c r="K9" s="43" t="s">
        <v>51</v>
      </c>
      <c r="L9" s="25">
        <v>2</v>
      </c>
      <c r="M9" s="24">
        <v>9</v>
      </c>
      <c r="N9" s="43"/>
      <c r="O9" s="25">
        <v>1</v>
      </c>
      <c r="P9" s="24">
        <v>10</v>
      </c>
      <c r="R9" s="26">
        <f>P9+M9+J9</f>
        <v>24</v>
      </c>
      <c r="S9" s="214">
        <v>2</v>
      </c>
      <c r="T9" s="213" t="s">
        <v>173</v>
      </c>
    </row>
    <row r="10" spans="2:22" s="5" customFormat="1" ht="19.5" customHeight="1">
      <c r="B10" s="20">
        <v>138</v>
      </c>
      <c r="C10" s="40" t="s">
        <v>59</v>
      </c>
      <c r="D10" s="35" t="s">
        <v>63</v>
      </c>
      <c r="E10" s="22" t="s">
        <v>53</v>
      </c>
      <c r="F10" s="22"/>
      <c r="G10" s="21" t="s">
        <v>166</v>
      </c>
      <c r="H10" s="43"/>
      <c r="I10" s="23">
        <v>5</v>
      </c>
      <c r="J10" s="51" t="s">
        <v>23</v>
      </c>
      <c r="K10" s="43"/>
      <c r="L10" s="25">
        <v>2</v>
      </c>
      <c r="M10" s="51" t="s">
        <v>23</v>
      </c>
      <c r="N10" s="43"/>
      <c r="O10" s="25"/>
      <c r="P10" s="51" t="s">
        <v>23</v>
      </c>
      <c r="R10" s="26" t="s">
        <v>23</v>
      </c>
      <c r="S10" s="201"/>
      <c r="T10" s="43"/>
    </row>
    <row r="11" spans="2:22" s="5" customFormat="1" ht="19.5" customHeight="1">
      <c r="B11" s="20">
        <v>139</v>
      </c>
      <c r="C11" s="40" t="s">
        <v>60</v>
      </c>
      <c r="D11" s="35" t="s">
        <v>64</v>
      </c>
      <c r="E11" s="22">
        <v>12365</v>
      </c>
      <c r="F11" s="22"/>
      <c r="G11" s="21" t="s">
        <v>166</v>
      </c>
      <c r="H11" s="43"/>
      <c r="I11" s="50" t="s">
        <v>1</v>
      </c>
      <c r="J11" s="51"/>
      <c r="K11" s="43"/>
      <c r="L11" s="50" t="s">
        <v>1</v>
      </c>
      <c r="M11" s="51"/>
      <c r="N11" s="43"/>
      <c r="O11" s="50" t="s">
        <v>1</v>
      </c>
      <c r="P11" s="51"/>
      <c r="R11" s="52" t="s">
        <v>1</v>
      </c>
      <c r="S11" s="51"/>
      <c r="T11" s="43"/>
    </row>
    <row r="12" spans="2:22" ht="15" customHeight="1">
      <c r="H12"/>
      <c r="K12"/>
      <c r="N12"/>
    </row>
    <row r="13" spans="2:22" ht="21" customHeight="1">
      <c r="H13"/>
      <c r="K13"/>
      <c r="N13"/>
      <c r="S13" s="6" t="s">
        <v>145</v>
      </c>
    </row>
    <row r="14" spans="2:22" ht="21" customHeight="1">
      <c r="H14"/>
      <c r="K14"/>
      <c r="N14"/>
    </row>
    <row r="15" spans="2:22" ht="21" customHeight="1">
      <c r="L15" s="228" t="s">
        <v>191</v>
      </c>
      <c r="M15" s="229"/>
      <c r="N15" s="229"/>
      <c r="O15" s="229"/>
      <c r="P15" s="229"/>
      <c r="Q15" s="230"/>
    </row>
    <row r="16" spans="2:22" ht="21" customHeight="1">
      <c r="L16" s="231"/>
      <c r="M16" s="232"/>
      <c r="N16" s="232"/>
      <c r="O16" s="232"/>
      <c r="P16" s="232"/>
      <c r="Q16" s="233"/>
    </row>
    <row r="17" spans="3:17" ht="21" customHeight="1">
      <c r="L17" s="231"/>
      <c r="M17" s="232"/>
      <c r="N17" s="232"/>
      <c r="O17" s="232"/>
      <c r="P17" s="232"/>
      <c r="Q17" s="233"/>
    </row>
    <row r="18" spans="3:17" ht="21" customHeight="1">
      <c r="L18" s="234"/>
      <c r="M18" s="235"/>
      <c r="N18" s="235"/>
      <c r="O18" s="235"/>
      <c r="P18" s="235"/>
      <c r="Q18" s="236"/>
    </row>
    <row r="19" spans="3:17" ht="21" customHeight="1">
      <c r="I19" s="146"/>
    </row>
    <row r="20" spans="3:17" ht="21" customHeight="1">
      <c r="I20" s="146"/>
    </row>
    <row r="21" spans="3:17" ht="21" customHeight="1"/>
    <row r="22" spans="3:17" ht="21" customHeight="1"/>
    <row r="27" spans="3:17" ht="12.75"/>
    <row r="28" spans="3:17" ht="20.25">
      <c r="C28" s="44" t="s">
        <v>158</v>
      </c>
    </row>
    <row r="29" spans="3:17" ht="20.25">
      <c r="C29" s="178" t="s">
        <v>159</v>
      </c>
    </row>
    <row r="30" spans="3:17" ht="20.25">
      <c r="C30" s="44" t="s">
        <v>172</v>
      </c>
    </row>
    <row r="31" spans="3:17" ht="12.75"/>
  </sheetData>
  <sheetProtection sheet="1" objects="1" scenarios="1" selectLockedCells="1" selectUnlockedCells="1"/>
  <mergeCells count="15">
    <mergeCell ref="T5:T6"/>
    <mergeCell ref="O7:P7"/>
    <mergeCell ref="R7:S7"/>
    <mergeCell ref="H5:H6"/>
    <mergeCell ref="K5:K6"/>
    <mergeCell ref="N5:N6"/>
    <mergeCell ref="I7:J7"/>
    <mergeCell ref="L7:M7"/>
    <mergeCell ref="L15:Q18"/>
    <mergeCell ref="Q4:S4"/>
    <mergeCell ref="I5:J5"/>
    <mergeCell ref="L5:M5"/>
    <mergeCell ref="O5:P5"/>
    <mergeCell ref="R5:R6"/>
    <mergeCell ref="S5:S6"/>
  </mergeCells>
  <phoneticPr fontId="0" type="noConversion"/>
  <conditionalFormatting sqref="H1:H1048576 N19:N65536 K1:K1048576 N2:N14">
    <cfRule type="cellIs" dxfId="21" priority="6" operator="equal">
      <formula>"C"</formula>
    </cfRule>
  </conditionalFormatting>
  <conditionalFormatting sqref="T2:T4 T7 T10:T65536">
    <cfRule type="containsText" dxfId="20" priority="3" operator="containsText" text="Q">
      <formula>NOT(ISERROR(SEARCH("Q",T2)))</formula>
    </cfRule>
  </conditionalFormatting>
  <conditionalFormatting sqref="T5:T6">
    <cfRule type="cellIs" dxfId="19" priority="2" operator="equal">
      <formula>"Q"</formula>
    </cfRule>
  </conditionalFormatting>
  <conditionalFormatting sqref="T8:T9">
    <cfRule type="containsText" dxfId="18" priority="1" operator="containsText" text="Q">
      <formula>NOT(ISERROR(SEARCH("Q",T8)))</formula>
    </cfRule>
  </conditionalFormatting>
  <pageMargins left="0.39370078740157483" right="0.31496062992125984" top="0.27559055118110237" bottom="0.27559055118110237" header="0.23622047244094491" footer="0.19685039370078741"/>
  <pageSetup paperSize="9" scale="77" fitToHeight="8"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sheetPr>
    <tabColor rgb="FFADF729"/>
  </sheetPr>
  <dimension ref="A1:AI16"/>
  <sheetViews>
    <sheetView showGridLines="0" zoomScale="90" zoomScaleNormal="90" workbookViewId="0">
      <pane ySplit="6" topLeftCell="A7" activePane="bottomLeft" state="frozen"/>
      <selection activeCell="C30" sqref="C30"/>
      <selection pane="bottomLeft" activeCell="C30" sqref="C30"/>
    </sheetView>
  </sheetViews>
  <sheetFormatPr defaultRowHeight="12.75"/>
  <cols>
    <col min="1" max="1" width="6.140625" style="4" customWidth="1"/>
    <col min="2" max="2" width="25.42578125" customWidth="1"/>
    <col min="3" max="3" width="24.85546875" customWidth="1"/>
    <col min="4" max="4" width="10" customWidth="1"/>
    <col min="5" max="5" width="13.85546875" customWidth="1"/>
    <col min="6" max="6" width="6.85546875" style="3" customWidth="1"/>
    <col min="7" max="7" width="7" customWidth="1"/>
    <col min="8" max="8" width="6.140625" customWidth="1"/>
    <col min="9" max="9" width="8" customWidth="1"/>
    <col min="10" max="10" width="7.7109375" style="59" customWidth="1"/>
    <col min="12" max="12" width="7.7109375" customWidth="1"/>
    <col min="13" max="13" width="8.7109375" customWidth="1"/>
    <col min="14" max="14" width="7.140625" customWidth="1"/>
    <col min="15" max="15" width="6" customWidth="1"/>
    <col min="16" max="16" width="7.85546875" customWidth="1"/>
    <col min="17" max="17" width="1.140625" customWidth="1"/>
    <col min="18" max="18" width="10.5703125" customWidth="1"/>
    <col min="19" max="19" width="7.28515625" customWidth="1"/>
    <col min="20" max="20" width="1.42578125" customWidth="1"/>
    <col min="21" max="21" width="7.28515625" bestFit="1" customWidth="1"/>
    <col min="22" max="22" width="1.28515625" customWidth="1"/>
    <col min="23" max="26" width="5.140625" customWidth="1"/>
    <col min="27" max="28" width="6.85546875" hidden="1" customWidth="1"/>
    <col min="29" max="29" width="5.5703125" style="45" hidden="1" customWidth="1"/>
    <col min="30" max="30" width="7" style="45" customWidth="1"/>
    <col min="31" max="31" width="5.5703125" style="45" customWidth="1"/>
    <col min="32" max="32" width="6.140625" style="45" customWidth="1"/>
    <col min="33" max="33" width="9.140625" style="4"/>
  </cols>
  <sheetData>
    <row r="1" spans="1:35" ht="13.5">
      <c r="C1" s="99"/>
      <c r="D1" s="99"/>
      <c r="E1" s="99"/>
      <c r="F1" s="100"/>
      <c r="N1" s="301"/>
      <c r="O1" s="301"/>
      <c r="P1" s="101"/>
      <c r="Q1" s="101"/>
      <c r="R1" s="101"/>
      <c r="S1" s="101"/>
      <c r="U1" s="101"/>
      <c r="V1" s="102"/>
      <c r="W1" s="102"/>
      <c r="X1" s="102"/>
      <c r="Y1" s="102"/>
      <c r="Z1" s="102"/>
      <c r="AA1" s="102"/>
      <c r="AB1" s="102"/>
    </row>
    <row r="2" spans="1:35" ht="15.75">
      <c r="N2" s="301"/>
      <c r="O2" s="301"/>
      <c r="P2" s="101"/>
      <c r="Q2" s="101"/>
      <c r="R2" s="103" t="s">
        <v>103</v>
      </c>
      <c r="V2" s="102"/>
      <c r="W2" s="102"/>
      <c r="X2" s="102"/>
      <c r="Y2" s="102"/>
      <c r="Z2" s="102"/>
      <c r="AA2" s="102"/>
      <c r="AB2" s="102"/>
      <c r="AC2" s="104"/>
    </row>
    <row r="3" spans="1:35" ht="20.25">
      <c r="R3" s="302">
        <f ca="1">NOW()</f>
        <v>41727.383353819445</v>
      </c>
      <c r="S3" s="302"/>
      <c r="U3" s="105"/>
      <c r="AC3" s="104"/>
    </row>
    <row r="4" spans="1:35" ht="7.5" customHeight="1">
      <c r="B4" s="15"/>
      <c r="C4" s="16"/>
      <c r="D4" s="16"/>
      <c r="E4" s="16"/>
      <c r="F4" s="106"/>
    </row>
    <row r="5" spans="1:35" s="5" customFormat="1" ht="18">
      <c r="A5" s="318" t="s">
        <v>104</v>
      </c>
      <c r="B5" s="325" t="s">
        <v>91</v>
      </c>
      <c r="C5" s="326" t="s">
        <v>69</v>
      </c>
      <c r="D5" s="323" t="s">
        <v>30</v>
      </c>
      <c r="E5" s="323" t="s">
        <v>13</v>
      </c>
      <c r="F5" s="327" t="s">
        <v>66</v>
      </c>
      <c r="G5" s="328"/>
      <c r="H5" s="328"/>
      <c r="I5" s="328"/>
      <c r="J5" s="329" t="s">
        <v>105</v>
      </c>
      <c r="K5" s="330"/>
      <c r="L5" s="330"/>
      <c r="M5" s="331"/>
      <c r="N5" s="332" t="s">
        <v>7</v>
      </c>
      <c r="O5" s="333"/>
      <c r="P5" s="334"/>
      <c r="Q5" s="194"/>
      <c r="R5" s="335" t="s">
        <v>106</v>
      </c>
      <c r="S5" s="336"/>
      <c r="T5"/>
      <c r="U5" s="161" t="s">
        <v>107</v>
      </c>
      <c r="W5" s="308" t="s">
        <v>154</v>
      </c>
      <c r="X5" s="309"/>
      <c r="Y5" s="309"/>
      <c r="Z5" s="310"/>
      <c r="AA5" s="107"/>
      <c r="AB5" s="107"/>
      <c r="AD5" s="311" t="s">
        <v>155</v>
      </c>
      <c r="AE5" s="312"/>
      <c r="AG5" s="9"/>
    </row>
    <row r="6" spans="1:35" s="5" customFormat="1" ht="27">
      <c r="A6" s="318"/>
      <c r="B6" s="325"/>
      <c r="C6" s="326"/>
      <c r="D6" s="324"/>
      <c r="E6" s="324"/>
      <c r="F6" s="108" t="s">
        <v>108</v>
      </c>
      <c r="G6" s="108" t="s">
        <v>109</v>
      </c>
      <c r="H6" s="109" t="s">
        <v>110</v>
      </c>
      <c r="I6" s="110" t="s">
        <v>111</v>
      </c>
      <c r="J6" s="111" t="s">
        <v>112</v>
      </c>
      <c r="K6" s="111" t="s">
        <v>113</v>
      </c>
      <c r="L6" s="111" t="s">
        <v>114</v>
      </c>
      <c r="M6" s="110" t="s">
        <v>111</v>
      </c>
      <c r="N6" s="111" t="s">
        <v>115</v>
      </c>
      <c r="O6" s="111" t="s">
        <v>74</v>
      </c>
      <c r="P6" s="110" t="s">
        <v>111</v>
      </c>
      <c r="Q6" s="112"/>
      <c r="R6" s="110" t="s">
        <v>153</v>
      </c>
      <c r="S6" s="110" t="s">
        <v>32</v>
      </c>
      <c r="T6"/>
      <c r="U6" s="110" t="s">
        <v>33</v>
      </c>
      <c r="W6" s="113" t="s">
        <v>116</v>
      </c>
      <c r="X6" s="114" t="s">
        <v>117</v>
      </c>
      <c r="Y6" s="115" t="s">
        <v>118</v>
      </c>
      <c r="Z6" s="115" t="s">
        <v>119</v>
      </c>
      <c r="AA6" s="116" t="s">
        <v>120</v>
      </c>
      <c r="AB6" s="116" t="s">
        <v>121</v>
      </c>
      <c r="AC6" s="117" t="s">
        <v>122</v>
      </c>
      <c r="AD6" s="118" t="s">
        <v>123</v>
      </c>
      <c r="AE6" s="119" t="s">
        <v>124</v>
      </c>
      <c r="AF6" s="120" t="s">
        <v>125</v>
      </c>
    </row>
    <row r="7" spans="1:35" ht="18.75" customHeight="1">
      <c r="A7" s="121" t="s">
        <v>45</v>
      </c>
      <c r="B7" s="122"/>
      <c r="C7" s="160" t="s">
        <v>126</v>
      </c>
      <c r="D7" s="123"/>
      <c r="E7" s="124"/>
      <c r="F7" s="154" t="s">
        <v>127</v>
      </c>
      <c r="G7" s="153"/>
      <c r="H7" s="153"/>
      <c r="I7" s="155"/>
      <c r="J7" s="156"/>
      <c r="K7" s="123"/>
      <c r="L7" s="123"/>
      <c r="M7" s="157"/>
      <c r="N7" s="156"/>
      <c r="O7" s="123"/>
      <c r="P7" s="157"/>
      <c r="Q7" s="112"/>
      <c r="R7" s="156"/>
      <c r="S7" s="157"/>
      <c r="U7" s="158"/>
      <c r="V7" s="5"/>
      <c r="W7" s="156"/>
      <c r="X7" s="123"/>
      <c r="Y7" s="123"/>
      <c r="Z7" s="123"/>
      <c r="AA7" s="123"/>
      <c r="AB7" s="123"/>
      <c r="AC7" s="123"/>
      <c r="AD7" s="123"/>
      <c r="AE7" s="123"/>
      <c r="AF7" s="157"/>
      <c r="AG7" s="128"/>
      <c r="AH7" s="129"/>
      <c r="AI7" s="129"/>
    </row>
    <row r="8" spans="1:35" s="5" customFormat="1" ht="18.75" customHeight="1">
      <c r="A8" s="130"/>
      <c r="B8" s="131"/>
      <c r="C8" s="131"/>
      <c r="D8" s="132"/>
      <c r="E8" s="133"/>
      <c r="F8" s="134"/>
      <c r="G8" s="135"/>
      <c r="H8" s="135"/>
      <c r="I8" s="184">
        <f>IF(F8=0,0,(((AF8-(AVERAGE(F8:G8)))*0.6)+H8))</f>
        <v>0</v>
      </c>
      <c r="J8" s="183">
        <f>IF(((W8*60)+X8)=0,0,((Y8*60)+Z8)-((W8*60)+X8))</f>
        <v>0</v>
      </c>
      <c r="K8" s="181">
        <f>IF(J8=0,0,AB8+AA8)</f>
        <v>0</v>
      </c>
      <c r="L8" s="136"/>
      <c r="M8" s="185" t="str">
        <f>IF(AC8=0,"CC",(L8+K8))</f>
        <v>CC</v>
      </c>
      <c r="N8" s="137"/>
      <c r="O8" s="137"/>
      <c r="P8" s="185">
        <f>IF(N8="EL","E",O8+N8)</f>
        <v>0</v>
      </c>
      <c r="Q8" s="125"/>
      <c r="R8" s="185">
        <f>IF(M8="CC",0,(I8+M8+P8))</f>
        <v>0</v>
      </c>
      <c r="S8" s="138"/>
      <c r="T8"/>
      <c r="U8" s="138"/>
      <c r="W8" s="139"/>
      <c r="X8" s="140"/>
      <c r="Y8" s="141"/>
      <c r="Z8" s="142"/>
      <c r="AA8" s="126">
        <f>IF(J8&gt;=(AC8-20),0,((AC8-20)-J8)*0.4)</f>
        <v>0</v>
      </c>
      <c r="AB8" s="126">
        <f>IF((J8-AC8)&lt;0,0,((J8-AC8)*0.4))</f>
        <v>0</v>
      </c>
      <c r="AC8" s="143">
        <f>(AD8*60)+AE8</f>
        <v>0</v>
      </c>
      <c r="AD8" s="144"/>
      <c r="AE8" s="144"/>
      <c r="AF8" s="127"/>
      <c r="AG8" s="145"/>
    </row>
    <row r="9" spans="1:35" s="5" customFormat="1" ht="18.75" customHeight="1">
      <c r="A9" s="130"/>
      <c r="B9" s="131"/>
      <c r="C9" s="131"/>
      <c r="D9" s="132"/>
      <c r="E9" s="133"/>
      <c r="F9" s="134"/>
      <c r="G9" s="135"/>
      <c r="H9" s="135"/>
      <c r="I9" s="184">
        <f>IF(F9=0,0,(((AF9-(AVERAGE(F9:G9)))*0.6)+H9))</f>
        <v>0</v>
      </c>
      <c r="J9" s="183">
        <f>IF(((W9*60)+X9)=0,0,((Y9*60)+Z9)-((W9*60)+X9))</f>
        <v>0</v>
      </c>
      <c r="K9" s="181">
        <f>IF(J9=0,0,AB9+AA9)</f>
        <v>0</v>
      </c>
      <c r="L9" s="136"/>
      <c r="M9" s="185" t="str">
        <f>IF(AC9=0,"CC",(L9+K9))</f>
        <v>CC</v>
      </c>
      <c r="N9" s="137"/>
      <c r="O9" s="137"/>
      <c r="P9" s="185">
        <f>IF(N9="EL","E",O9+N9)</f>
        <v>0</v>
      </c>
      <c r="Q9" s="112"/>
      <c r="R9" s="185">
        <f>IF(M9="CC",0,(I9+M9+P9))</f>
        <v>0</v>
      </c>
      <c r="S9" s="138"/>
      <c r="T9"/>
      <c r="U9" s="138"/>
      <c r="W9" s="139"/>
      <c r="X9" s="140"/>
      <c r="Y9" s="141"/>
      <c r="Z9" s="142"/>
      <c r="AA9" s="126">
        <f>IF(J9&gt;=(AC9-20),0,((AC9-20)-J9)*0.4)</f>
        <v>0</v>
      </c>
      <c r="AB9" s="126">
        <f>IF((J9-AC9)&lt;0,0,((J9-AC9)*0.4))</f>
        <v>0</v>
      </c>
      <c r="AC9" s="143">
        <f>(AD9*60)+AE9</f>
        <v>0</v>
      </c>
      <c r="AD9" s="144"/>
      <c r="AE9" s="144"/>
      <c r="AF9" s="127"/>
      <c r="AG9" s="145"/>
    </row>
    <row r="10" spans="1:35" s="5" customFormat="1" ht="18.75" customHeight="1">
      <c r="A10" s="130"/>
      <c r="B10" s="131"/>
      <c r="C10" s="131"/>
      <c r="D10" s="132"/>
      <c r="E10" s="133"/>
      <c r="F10" s="134"/>
      <c r="G10" s="135"/>
      <c r="H10" s="135"/>
      <c r="I10" s="184">
        <f>IF(F10=0,0,(((AF10-(AVERAGE(F10:G10)))*0.6)+H10))</f>
        <v>0</v>
      </c>
      <c r="J10" s="183">
        <f>IF(((W10*60)+X10)=0,0,((Y10*60)+Z10)-((W10*60)+X10))</f>
        <v>0</v>
      </c>
      <c r="K10" s="181">
        <f>IF(J10=0,0,AB10+AA10)</f>
        <v>0</v>
      </c>
      <c r="L10" s="136"/>
      <c r="M10" s="185" t="str">
        <f>IF(AC10=0,"CC",(L10+K10))</f>
        <v>CC</v>
      </c>
      <c r="N10" s="137"/>
      <c r="O10" s="137"/>
      <c r="P10" s="185">
        <f>IF(N10="EL","E",O10+N10)</f>
        <v>0</v>
      </c>
      <c r="Q10" s="125"/>
      <c r="R10" s="185">
        <f>IF(M10="CC",0,(I10+M10+P10))</f>
        <v>0</v>
      </c>
      <c r="S10" s="138"/>
      <c r="T10"/>
      <c r="U10" s="138"/>
      <c r="W10" s="186"/>
      <c r="X10" s="187"/>
      <c r="Y10" s="188"/>
      <c r="Z10" s="189"/>
      <c r="AA10" s="190">
        <f>IF(J10&gt;=(AC10-20),0,((AC10-20)-J10)*0.4)</f>
        <v>0</v>
      </c>
      <c r="AB10" s="190">
        <f>IF((J10-AC10)&lt;0,0,((J10-AC10)*0.4))</f>
        <v>0</v>
      </c>
      <c r="AC10" s="191">
        <f>(AD10*60)+AE10</f>
        <v>0</v>
      </c>
      <c r="AD10" s="192"/>
      <c r="AE10" s="192"/>
      <c r="AF10" s="193"/>
      <c r="AG10" s="145"/>
    </row>
    <row r="11" spans="1:35" ht="18.75" customHeight="1">
      <c r="A11" s="121" t="s">
        <v>46</v>
      </c>
      <c r="B11" s="122"/>
      <c r="C11" s="160" t="s">
        <v>128</v>
      </c>
      <c r="D11" s="123"/>
      <c r="E11" s="124"/>
      <c r="F11" s="154" t="s">
        <v>129</v>
      </c>
      <c r="G11" s="153"/>
      <c r="H11" s="153"/>
      <c r="I11" s="155"/>
      <c r="J11" s="156"/>
      <c r="K11" s="123"/>
      <c r="L11" s="123"/>
      <c r="M11" s="157"/>
      <c r="N11" s="156"/>
      <c r="O11" s="123"/>
      <c r="P11" s="157"/>
      <c r="Q11" s="112"/>
      <c r="R11" s="156"/>
      <c r="S11" s="157"/>
      <c r="U11" s="158"/>
      <c r="V11" s="5"/>
      <c r="W11" s="156"/>
      <c r="X11" s="123"/>
      <c r="Y11" s="123"/>
      <c r="Z11" s="123"/>
      <c r="AA11" s="123"/>
      <c r="AB11" s="123"/>
      <c r="AC11" s="123"/>
      <c r="AD11" s="123"/>
      <c r="AE11" s="123"/>
      <c r="AF11" s="157"/>
      <c r="AG11" s="128"/>
      <c r="AH11" s="129"/>
      <c r="AI11" s="129"/>
    </row>
    <row r="12" spans="1:35" ht="18.75" customHeight="1">
      <c r="A12" s="121" t="s">
        <v>130</v>
      </c>
      <c r="B12" s="122"/>
      <c r="C12" s="160" t="s">
        <v>131</v>
      </c>
      <c r="D12" s="123"/>
      <c r="E12" s="124"/>
      <c r="F12" s="154" t="s">
        <v>132</v>
      </c>
      <c r="G12" s="153"/>
      <c r="H12" s="153"/>
      <c r="I12" s="155"/>
      <c r="J12" s="156"/>
      <c r="K12" s="123"/>
      <c r="L12" s="123"/>
      <c r="M12" s="157"/>
      <c r="N12" s="156"/>
      <c r="O12" s="123"/>
      <c r="P12" s="157"/>
      <c r="Q12" s="112"/>
      <c r="R12" s="156"/>
      <c r="S12" s="157"/>
      <c r="U12" s="158"/>
      <c r="V12" s="5"/>
      <c r="W12" s="156"/>
      <c r="X12" s="123"/>
      <c r="Y12" s="123"/>
      <c r="Z12" s="123"/>
      <c r="AA12" s="123"/>
      <c r="AB12" s="123"/>
      <c r="AC12" s="123"/>
      <c r="AD12" s="123"/>
      <c r="AE12" s="123"/>
      <c r="AF12" s="157"/>
      <c r="AG12" s="128"/>
      <c r="AH12" s="129"/>
      <c r="AI12" s="129"/>
    </row>
    <row r="13" spans="1:35" ht="18.75" customHeight="1">
      <c r="A13" s="121" t="s">
        <v>49</v>
      </c>
      <c r="B13" s="122"/>
      <c r="C13" s="160" t="s">
        <v>133</v>
      </c>
      <c r="D13" s="123"/>
      <c r="E13" s="124"/>
      <c r="F13" s="154" t="s">
        <v>134</v>
      </c>
      <c r="G13" s="153"/>
      <c r="H13" s="153"/>
      <c r="I13" s="155"/>
      <c r="J13" s="156"/>
      <c r="K13" s="123"/>
      <c r="L13" s="123"/>
      <c r="M13" s="157"/>
      <c r="N13" s="156"/>
      <c r="O13" s="123"/>
      <c r="P13" s="157"/>
      <c r="Q13" s="112"/>
      <c r="R13" s="156"/>
      <c r="S13" s="157"/>
      <c r="U13" s="158"/>
      <c r="V13" s="5"/>
      <c r="W13" s="156"/>
      <c r="X13" s="123"/>
      <c r="Y13" s="123"/>
      <c r="Z13" s="123"/>
      <c r="AA13" s="123"/>
      <c r="AB13" s="123"/>
      <c r="AC13" s="123"/>
      <c r="AD13" s="123"/>
      <c r="AE13" s="123"/>
      <c r="AF13" s="157"/>
      <c r="AG13" s="128"/>
      <c r="AH13" s="129"/>
      <c r="AI13" s="129"/>
    </row>
    <row r="14" spans="1:35" ht="18.75" customHeight="1">
      <c r="A14" s="121" t="s">
        <v>135</v>
      </c>
      <c r="B14" s="122"/>
      <c r="C14" s="160" t="s">
        <v>136</v>
      </c>
      <c r="D14" s="123"/>
      <c r="E14" s="124"/>
      <c r="F14" s="154" t="s">
        <v>132</v>
      </c>
      <c r="G14" s="153"/>
      <c r="H14" s="153"/>
      <c r="I14" s="155"/>
      <c r="J14" s="156"/>
      <c r="K14" s="123"/>
      <c r="L14" s="123"/>
      <c r="M14" s="157"/>
      <c r="N14" s="156"/>
      <c r="O14" s="123"/>
      <c r="P14" s="157"/>
      <c r="Q14" s="112"/>
      <c r="R14" s="156"/>
      <c r="S14" s="157"/>
      <c r="U14" s="158"/>
      <c r="V14" s="5"/>
      <c r="W14" s="156"/>
      <c r="X14" s="123"/>
      <c r="Y14" s="123"/>
      <c r="Z14" s="123"/>
      <c r="AA14" s="123"/>
      <c r="AB14" s="123"/>
      <c r="AC14" s="123"/>
      <c r="AD14" s="123"/>
      <c r="AE14" s="123"/>
      <c r="AF14" s="157"/>
      <c r="AG14" s="128"/>
      <c r="AH14" s="129"/>
      <c r="AI14" s="129"/>
    </row>
    <row r="15" spans="1:35" ht="18.75" customHeight="1">
      <c r="A15" s="121" t="s">
        <v>137</v>
      </c>
      <c r="B15" s="122"/>
      <c r="C15" s="160" t="s">
        <v>138</v>
      </c>
      <c r="D15" s="123"/>
      <c r="E15" s="124"/>
      <c r="F15" s="154" t="s">
        <v>139</v>
      </c>
      <c r="G15" s="153"/>
      <c r="H15" s="153"/>
      <c r="I15" s="155"/>
      <c r="J15" s="156"/>
      <c r="K15" s="123"/>
      <c r="L15" s="123"/>
      <c r="M15" s="157"/>
      <c r="N15" s="156"/>
      <c r="O15" s="123"/>
      <c r="P15" s="157"/>
      <c r="Q15" s="112"/>
      <c r="R15" s="156"/>
      <c r="S15" s="157"/>
      <c r="U15" s="158"/>
      <c r="V15" s="5"/>
      <c r="W15" s="156"/>
      <c r="X15" s="123"/>
      <c r="Y15" s="123"/>
      <c r="Z15" s="123"/>
      <c r="AA15" s="123"/>
      <c r="AB15" s="123"/>
      <c r="AC15" s="123"/>
      <c r="AD15" s="123"/>
      <c r="AE15" s="123"/>
      <c r="AF15" s="157"/>
      <c r="AG15" s="128"/>
      <c r="AH15" s="129"/>
      <c r="AI15" s="129"/>
    </row>
    <row r="16" spans="1:35" ht="18.75" customHeight="1">
      <c r="A16" s="121" t="s">
        <v>140</v>
      </c>
      <c r="B16" s="122"/>
      <c r="C16" s="160" t="s">
        <v>0</v>
      </c>
      <c r="D16" s="123"/>
      <c r="E16" s="124"/>
      <c r="F16" s="154" t="s">
        <v>129</v>
      </c>
      <c r="G16" s="153"/>
      <c r="H16" s="153"/>
      <c r="I16" s="155"/>
      <c r="J16" s="156"/>
      <c r="K16" s="123"/>
      <c r="L16" s="123"/>
      <c r="M16" s="157"/>
      <c r="N16" s="156"/>
      <c r="O16" s="123"/>
      <c r="P16" s="157"/>
      <c r="Q16" s="112"/>
      <c r="R16" s="156"/>
      <c r="S16" s="157"/>
      <c r="U16" s="158"/>
      <c r="V16" s="5"/>
      <c r="W16" s="156"/>
      <c r="X16" s="123"/>
      <c r="Y16" s="123"/>
      <c r="Z16" s="123"/>
      <c r="AA16" s="123"/>
      <c r="AB16" s="123"/>
      <c r="AC16" s="123"/>
      <c r="AD16" s="123"/>
      <c r="AE16" s="123"/>
      <c r="AF16" s="157"/>
      <c r="AG16" s="128"/>
      <c r="AH16" s="129"/>
      <c r="AI16" s="129"/>
    </row>
  </sheetData>
  <mergeCells count="14">
    <mergeCell ref="A5:A6"/>
    <mergeCell ref="B5:B6"/>
    <mergeCell ref="C5:C6"/>
    <mergeCell ref="D5:D6"/>
    <mergeCell ref="F5:I5"/>
    <mergeCell ref="J5:M5"/>
    <mergeCell ref="E5:E6"/>
    <mergeCell ref="W5:Z5"/>
    <mergeCell ref="AD5:AE5"/>
    <mergeCell ref="N1:O1"/>
    <mergeCell ref="N2:O2"/>
    <mergeCell ref="R3:S3"/>
    <mergeCell ref="N5:P5"/>
    <mergeCell ref="R5:S5"/>
  </mergeCells>
  <phoneticPr fontId="0" type="noConversion"/>
  <conditionalFormatting sqref="AA8:AB10">
    <cfRule type="cellIs" dxfId="1" priority="3" stopIfTrue="1" operator="greaterThan">
      <formula>0</formula>
    </cfRule>
    <cfRule type="cellIs" dxfId="0" priority="4" stopIfTrue="1" operator="lessThanOr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FF0000"/>
  </sheetPr>
  <dimension ref="B1:T23"/>
  <sheetViews>
    <sheetView showGridLines="0" zoomScale="80" zoomScaleNormal="80" zoomScaleSheetLayoutView="90" workbookViewId="0">
      <pane xSplit="7" ySplit="5" topLeftCell="H6" activePane="bottomRight" state="frozen"/>
      <selection pane="topRight" activeCell="I1" sqref="I1"/>
      <selection pane="bottomLeft" activeCell="A6" sqref="A6"/>
      <selection pane="bottomRight" activeCell="D29" sqref="D29"/>
    </sheetView>
  </sheetViews>
  <sheetFormatPr defaultRowHeight="15" customHeight="1"/>
  <cols>
    <col min="1" max="1" width="3" customWidth="1"/>
    <col min="2" max="2" width="7.42578125" customWidth="1"/>
    <col min="3" max="3" width="29.85546875" customWidth="1"/>
    <col min="4" max="4" width="33.28515625" customWidth="1"/>
    <col min="5" max="5" width="9.5703125" customWidth="1"/>
    <col min="6" max="6" width="9.28515625" bestFit="1" customWidth="1"/>
    <col min="7" max="7" width="17.42578125" customWidth="1"/>
    <col min="8" max="8" width="5.28515625" style="9" customWidth="1"/>
    <col min="9" max="10" width="9.7109375" customWidth="1"/>
    <col min="11" max="11" width="4.85546875" style="9" customWidth="1"/>
    <col min="12" max="13" width="9.7109375" customWidth="1"/>
    <col min="14" max="14" width="4.85546875" style="9" customWidth="1"/>
    <col min="15" max="16" width="9.7109375" customWidth="1"/>
    <col min="17" max="17" width="1.28515625" customWidth="1"/>
    <col min="18" max="18" width="13" customWidth="1"/>
    <col min="19" max="19" width="10.42578125" customWidth="1"/>
    <col min="20" max="20" width="7.85546875" customWidth="1"/>
  </cols>
  <sheetData>
    <row r="1" spans="2:20" s="5" customFormat="1" ht="28.5" customHeight="1">
      <c r="B1" s="195" t="s">
        <v>54</v>
      </c>
      <c r="C1" s="196"/>
      <c r="D1" s="197"/>
      <c r="E1" s="197"/>
      <c r="F1" s="197"/>
      <c r="G1" s="198"/>
      <c r="H1" s="49"/>
      <c r="I1" s="196"/>
      <c r="J1" s="196"/>
      <c r="K1" s="49"/>
      <c r="L1" s="196"/>
      <c r="M1" s="196"/>
      <c r="N1" s="49"/>
      <c r="O1" s="196"/>
      <c r="P1" s="196"/>
      <c r="Q1" s="196"/>
      <c r="R1" s="196"/>
      <c r="S1" s="196"/>
    </row>
    <row r="2" spans="2:20" ht="9" customHeight="1">
      <c r="D2" s="15"/>
      <c r="E2" s="15"/>
      <c r="F2" s="15"/>
      <c r="I2" s="16"/>
      <c r="J2" s="16"/>
      <c r="L2" s="16"/>
      <c r="M2" s="16"/>
      <c r="O2" s="16"/>
      <c r="P2" s="16"/>
    </row>
    <row r="3" spans="2:20" ht="33" customHeight="1">
      <c r="I3" s="18"/>
      <c r="J3" s="4"/>
      <c r="L3" s="18"/>
      <c r="M3" s="4"/>
      <c r="O3" s="18"/>
      <c r="P3" s="4"/>
      <c r="Q3" s="237">
        <f ca="1">NOW()</f>
        <v>41727.383353819445</v>
      </c>
      <c r="R3" s="237"/>
      <c r="S3" s="237"/>
    </row>
    <row r="4" spans="2:20" ht="25.5" customHeight="1">
      <c r="B4" s="19"/>
      <c r="H4" s="244" t="s">
        <v>52</v>
      </c>
      <c r="I4" s="238" t="s">
        <v>5</v>
      </c>
      <c r="J4" s="239"/>
      <c r="K4" s="244" t="s">
        <v>52</v>
      </c>
      <c r="L4" s="238" t="s">
        <v>6</v>
      </c>
      <c r="M4" s="239"/>
      <c r="N4" s="244" t="s">
        <v>52</v>
      </c>
      <c r="O4" s="240" t="s">
        <v>24</v>
      </c>
      <c r="P4" s="241"/>
      <c r="R4" s="242" t="s">
        <v>25</v>
      </c>
      <c r="S4" s="242" t="s">
        <v>26</v>
      </c>
      <c r="T4" s="244" t="s">
        <v>50</v>
      </c>
    </row>
    <row r="5" spans="2:20" ht="26.25" customHeight="1">
      <c r="B5" s="46" t="s">
        <v>27</v>
      </c>
      <c r="C5" s="46" t="s">
        <v>28</v>
      </c>
      <c r="D5" s="46" t="s">
        <v>29</v>
      </c>
      <c r="E5" s="46" t="s">
        <v>30</v>
      </c>
      <c r="F5" s="147" t="s">
        <v>141</v>
      </c>
      <c r="G5" s="46" t="s">
        <v>31</v>
      </c>
      <c r="H5" s="245"/>
      <c r="I5" s="47" t="s">
        <v>32</v>
      </c>
      <c r="J5" s="48" t="s">
        <v>33</v>
      </c>
      <c r="K5" s="245"/>
      <c r="L5" s="47" t="s">
        <v>32</v>
      </c>
      <c r="M5" s="48" t="s">
        <v>33</v>
      </c>
      <c r="N5" s="245"/>
      <c r="O5" s="47" t="s">
        <v>32</v>
      </c>
      <c r="P5" s="48" t="s">
        <v>33</v>
      </c>
      <c r="R5" s="243"/>
      <c r="S5" s="243"/>
      <c r="T5" s="245"/>
    </row>
    <row r="6" spans="2:20" s="5" customFormat="1" ht="19.5" customHeight="1">
      <c r="B6" s="63"/>
      <c r="C6" s="64" t="s">
        <v>18</v>
      </c>
      <c r="D6" s="65"/>
      <c r="E6" s="66"/>
      <c r="F6" s="66"/>
      <c r="G6" s="204"/>
      <c r="H6" s="205"/>
      <c r="I6" s="256"/>
      <c r="J6" s="257"/>
      <c r="K6" s="205"/>
      <c r="L6" s="256"/>
      <c r="M6" s="257"/>
      <c r="N6" s="205"/>
      <c r="O6" s="256"/>
      <c r="P6" s="257"/>
      <c r="R6" s="258"/>
      <c r="S6" s="259"/>
      <c r="T6" s="205"/>
    </row>
    <row r="7" spans="2:20" s="5" customFormat="1" ht="19.5" customHeight="1">
      <c r="B7" s="20"/>
      <c r="C7" s="34"/>
      <c r="D7" s="35"/>
      <c r="E7" s="22"/>
      <c r="F7" s="22"/>
      <c r="G7" s="21"/>
      <c r="H7" s="208"/>
      <c r="I7" s="209"/>
      <c r="J7" s="210">
        <f>IF(I7=0,,IF(I7&gt;10,,11-(I7)))</f>
        <v>0</v>
      </c>
      <c r="K7" s="208"/>
      <c r="L7" s="211"/>
      <c r="M7" s="210">
        <f>IF(L7=0,,IF(L7&gt;10,,11-(L7)))</f>
        <v>0</v>
      </c>
      <c r="N7" s="208"/>
      <c r="O7" s="211"/>
      <c r="P7" s="210">
        <f>IF(O7=0,,IF(O7&gt;10,,11-(O7)))</f>
        <v>0</v>
      </c>
      <c r="Q7" s="212"/>
      <c r="R7" s="26">
        <f>P7+M7+J7</f>
        <v>0</v>
      </c>
      <c r="S7" s="27"/>
      <c r="T7" s="213" t="str">
        <f>IF(S7=0,"-",IF(S7&lt;=10,IF(SUM(H7+K8+N7)=0,"-","Q"&amp;COUNT(H7,K7,N7)),"-"))</f>
        <v>-</v>
      </c>
    </row>
    <row r="8" spans="2:20" s="5" customFormat="1" ht="19.5" customHeight="1">
      <c r="B8" s="20"/>
      <c r="C8" s="34"/>
      <c r="D8" s="35"/>
      <c r="E8" s="22"/>
      <c r="F8" s="22"/>
      <c r="G8" s="21"/>
      <c r="H8" s="208"/>
      <c r="I8" s="209"/>
      <c r="J8" s="210">
        <f>IF(I8=0,,IF(I8&gt;10,,11-(I8)))</f>
        <v>0</v>
      </c>
      <c r="K8" s="208"/>
      <c r="L8" s="211"/>
      <c r="M8" s="210">
        <f>IF(L8=0,,IF(L8&gt;10,,11-(L8)))</f>
        <v>0</v>
      </c>
      <c r="N8" s="208"/>
      <c r="O8" s="211"/>
      <c r="P8" s="210">
        <f>IF(O8=0,,IF(O8&gt;10,,11-(O8)))</f>
        <v>0</v>
      </c>
      <c r="Q8" s="212"/>
      <c r="R8" s="26">
        <f>P8+M8+J8</f>
        <v>0</v>
      </c>
      <c r="S8" s="27"/>
      <c r="T8" s="213" t="str">
        <f>IF(S8=0,"-",IF(S8&lt;=10,IF(SUM(H8+K9+N8)=0,"-","Q"&amp;COUNT(H8,K8,N8)),"-"))</f>
        <v>-</v>
      </c>
    </row>
    <row r="9" spans="2:20" s="5" customFormat="1" ht="19.5" customHeight="1">
      <c r="B9" s="20"/>
      <c r="C9" s="34"/>
      <c r="D9" s="35"/>
      <c r="E9" s="22"/>
      <c r="F9" s="22"/>
      <c r="G9" s="21"/>
      <c r="H9" s="208"/>
      <c r="I9" s="209"/>
      <c r="J9" s="210">
        <f>IF(I9=0,,IF(I9&gt;10,,11-(I9)))</f>
        <v>0</v>
      </c>
      <c r="K9" s="208"/>
      <c r="L9" s="211"/>
      <c r="M9" s="210">
        <f>IF(L9=0,,IF(L9&gt;10,,11-(L9)))</f>
        <v>0</v>
      </c>
      <c r="N9" s="208"/>
      <c r="O9" s="211"/>
      <c r="P9" s="210">
        <f>IF(O9=0,,IF(O9&gt;10,,11-(O9)))</f>
        <v>0</v>
      </c>
      <c r="Q9" s="212"/>
      <c r="R9" s="26">
        <f>P9+M9+J9</f>
        <v>0</v>
      </c>
      <c r="S9" s="27"/>
      <c r="T9" s="213" t="str">
        <f>IF(S9=0,"-",IF(S9&lt;=10,IF(SUM(H9+K10+N9)=0,"-","Q"&amp;COUNT(H9,K9,N9)),"-"))</f>
        <v>-</v>
      </c>
    </row>
    <row r="10" spans="2:20" s="5" customFormat="1" ht="19.5" customHeight="1">
      <c r="B10" s="63"/>
      <c r="C10" s="64" t="s">
        <v>17</v>
      </c>
      <c r="D10" s="65"/>
      <c r="E10" s="66"/>
      <c r="F10" s="66"/>
      <c r="G10" s="206"/>
      <c r="H10" s="207"/>
      <c r="I10" s="252"/>
      <c r="J10" s="253"/>
      <c r="K10" s="207"/>
      <c r="L10" s="252"/>
      <c r="M10" s="253"/>
      <c r="N10" s="207"/>
      <c r="O10" s="252"/>
      <c r="P10" s="253"/>
      <c r="R10" s="254"/>
      <c r="S10" s="255"/>
      <c r="T10" s="207"/>
    </row>
    <row r="11" spans="2:20" s="5" customFormat="1" ht="19.5" customHeight="1">
      <c r="B11" s="63"/>
      <c r="C11" s="64" t="s">
        <v>16</v>
      </c>
      <c r="D11" s="65"/>
      <c r="E11" s="66"/>
      <c r="F11" s="66"/>
      <c r="G11" s="67"/>
      <c r="H11" s="42"/>
      <c r="I11" s="246"/>
      <c r="J11" s="247"/>
      <c r="K11" s="42"/>
      <c r="L11" s="246"/>
      <c r="M11" s="247"/>
      <c r="N11" s="42"/>
      <c r="O11" s="246"/>
      <c r="P11" s="247"/>
      <c r="R11" s="248"/>
      <c r="S11" s="249"/>
      <c r="T11" s="42"/>
    </row>
    <row r="12" spans="2:20" s="5" customFormat="1" ht="19.5" customHeight="1">
      <c r="B12" s="63"/>
      <c r="C12" s="64" t="s">
        <v>22</v>
      </c>
      <c r="D12" s="65"/>
      <c r="E12" s="66"/>
      <c r="F12" s="66"/>
      <c r="G12" s="67"/>
      <c r="H12" s="42"/>
      <c r="I12" s="246"/>
      <c r="J12" s="247"/>
      <c r="K12" s="42"/>
      <c r="L12" s="246"/>
      <c r="M12" s="247"/>
      <c r="N12" s="42"/>
      <c r="O12" s="246"/>
      <c r="P12" s="247"/>
      <c r="R12" s="248"/>
      <c r="S12" s="249"/>
      <c r="T12" s="42"/>
    </row>
    <row r="13" spans="2:20" s="5" customFormat="1" ht="19.5" customHeight="1">
      <c r="B13" s="63"/>
      <c r="C13" s="64" t="s">
        <v>15</v>
      </c>
      <c r="D13" s="65"/>
      <c r="E13" s="66"/>
      <c r="F13" s="66"/>
      <c r="G13" s="67"/>
      <c r="H13" s="42"/>
      <c r="I13" s="246"/>
      <c r="J13" s="247"/>
      <c r="K13" s="42"/>
      <c r="L13" s="246"/>
      <c r="M13" s="247"/>
      <c r="N13" s="42"/>
      <c r="O13" s="246"/>
      <c r="P13" s="247"/>
      <c r="R13" s="248"/>
      <c r="S13" s="249"/>
      <c r="T13" s="42"/>
    </row>
    <row r="14" spans="2:20" s="5" customFormat="1" ht="19.5" customHeight="1">
      <c r="B14" s="63"/>
      <c r="C14" s="64" t="s">
        <v>14</v>
      </c>
      <c r="D14" s="65"/>
      <c r="E14" s="66"/>
      <c r="F14" s="66"/>
      <c r="G14" s="67"/>
      <c r="H14" s="42"/>
      <c r="I14" s="246"/>
      <c r="J14" s="247"/>
      <c r="K14" s="42"/>
      <c r="L14" s="246"/>
      <c r="M14" s="247"/>
      <c r="N14" s="42"/>
      <c r="O14" s="246"/>
      <c r="P14" s="247"/>
      <c r="R14" s="248"/>
      <c r="S14" s="249"/>
      <c r="T14" s="42"/>
    </row>
    <row r="15" spans="2:20" s="5" customFormat="1" ht="19.5" customHeight="1">
      <c r="B15" s="63"/>
      <c r="C15" s="64" t="s">
        <v>19</v>
      </c>
      <c r="D15" s="65"/>
      <c r="E15" s="66"/>
      <c r="F15" s="66"/>
      <c r="G15" s="67"/>
      <c r="H15" s="42"/>
      <c r="I15" s="246"/>
      <c r="J15" s="247"/>
      <c r="K15" s="42"/>
      <c r="L15" s="246"/>
      <c r="M15" s="247"/>
      <c r="N15" s="42"/>
      <c r="O15" s="246"/>
      <c r="P15" s="247"/>
      <c r="R15" s="248"/>
      <c r="S15" s="249"/>
      <c r="T15" s="42"/>
    </row>
    <row r="16" spans="2:20" s="5" customFormat="1" ht="19.5" customHeight="1">
      <c r="B16" s="63"/>
      <c r="C16" s="64" t="s">
        <v>20</v>
      </c>
      <c r="D16" s="65"/>
      <c r="E16" s="66"/>
      <c r="F16" s="66"/>
      <c r="G16" s="67"/>
      <c r="H16" s="42"/>
      <c r="I16" s="246"/>
      <c r="J16" s="247"/>
      <c r="K16" s="42"/>
      <c r="L16" s="246"/>
      <c r="M16" s="247"/>
      <c r="N16" s="42"/>
      <c r="O16" s="246"/>
      <c r="P16" s="247"/>
      <c r="R16" s="248"/>
      <c r="S16" s="249"/>
      <c r="T16" s="42"/>
    </row>
    <row r="17" spans="2:20" s="5" customFormat="1" ht="19.5" customHeight="1">
      <c r="B17" s="63"/>
      <c r="C17" s="64" t="s">
        <v>21</v>
      </c>
      <c r="D17" s="65"/>
      <c r="E17" s="66"/>
      <c r="F17" s="66"/>
      <c r="G17" s="67"/>
      <c r="H17" s="42"/>
      <c r="I17" s="246"/>
      <c r="J17" s="247"/>
      <c r="K17" s="42"/>
      <c r="L17" s="246"/>
      <c r="M17" s="247"/>
      <c r="N17" s="42"/>
      <c r="O17" s="246"/>
      <c r="P17" s="247"/>
      <c r="R17" s="248"/>
      <c r="S17" s="249"/>
      <c r="T17" s="42"/>
    </row>
    <row r="18" spans="2:20" s="5" customFormat="1" ht="19.5" customHeight="1">
      <c r="B18" s="63"/>
      <c r="C18" s="64" t="s">
        <v>65</v>
      </c>
      <c r="D18" s="65"/>
      <c r="E18" s="66"/>
      <c r="F18" s="66"/>
      <c r="G18" s="67"/>
      <c r="H18" s="42"/>
      <c r="I18" s="246"/>
      <c r="J18" s="247"/>
      <c r="K18" s="42"/>
      <c r="L18" s="246"/>
      <c r="M18" s="247"/>
      <c r="N18" s="42"/>
      <c r="O18" s="246"/>
      <c r="P18" s="247"/>
      <c r="R18" s="248"/>
      <c r="S18" s="249"/>
      <c r="T18" s="42"/>
    </row>
    <row r="19" spans="2:20" ht="15" customHeight="1">
      <c r="H19"/>
      <c r="K19"/>
      <c r="N19"/>
    </row>
    <row r="20" spans="2:20" ht="15" customHeight="1">
      <c r="H20"/>
      <c r="K20"/>
      <c r="N20"/>
    </row>
    <row r="21" spans="2:20" ht="15" customHeight="1">
      <c r="H21"/>
      <c r="K21"/>
      <c r="N21"/>
    </row>
    <row r="22" spans="2:20" ht="15" customHeight="1">
      <c r="H22"/>
      <c r="K22"/>
      <c r="N22"/>
    </row>
    <row r="23" spans="2:20" ht="15" customHeight="1">
      <c r="H23"/>
      <c r="K23"/>
      <c r="N23"/>
    </row>
  </sheetData>
  <mergeCells count="50">
    <mergeCell ref="Q3:S3"/>
    <mergeCell ref="H4:H5"/>
    <mergeCell ref="I4:J4"/>
    <mergeCell ref="K4:K5"/>
    <mergeCell ref="L4:M4"/>
    <mergeCell ref="N4:N5"/>
    <mergeCell ref="O4:P4"/>
    <mergeCell ref="R4:R5"/>
    <mergeCell ref="S4:S5"/>
    <mergeCell ref="T4:T5"/>
    <mergeCell ref="I14:J14"/>
    <mergeCell ref="L14:M14"/>
    <mergeCell ref="O14:P14"/>
    <mergeCell ref="R14:S14"/>
    <mergeCell ref="I6:J6"/>
    <mergeCell ref="L6:M6"/>
    <mergeCell ref="O6:P6"/>
    <mergeCell ref="R6:S6"/>
    <mergeCell ref="I10:J10"/>
    <mergeCell ref="L10:M10"/>
    <mergeCell ref="O10:P10"/>
    <mergeCell ref="R10:S10"/>
    <mergeCell ref="I11:J11"/>
    <mergeCell ref="L11:M11"/>
    <mergeCell ref="O11:P11"/>
    <mergeCell ref="R11:S11"/>
    <mergeCell ref="I13:J13"/>
    <mergeCell ref="L13:M13"/>
    <mergeCell ref="O13:P13"/>
    <mergeCell ref="R13:S13"/>
    <mergeCell ref="I12:J12"/>
    <mergeCell ref="L12:M12"/>
    <mergeCell ref="O12:P12"/>
    <mergeCell ref="R12:S12"/>
    <mergeCell ref="I18:J18"/>
    <mergeCell ref="L18:M18"/>
    <mergeCell ref="O18:P18"/>
    <mergeCell ref="R18:S18"/>
    <mergeCell ref="I15:J15"/>
    <mergeCell ref="L15:M15"/>
    <mergeCell ref="O15:P15"/>
    <mergeCell ref="R15:S15"/>
    <mergeCell ref="I17:J17"/>
    <mergeCell ref="L17:M17"/>
    <mergeCell ref="O17:P17"/>
    <mergeCell ref="R17:S17"/>
    <mergeCell ref="I16:J16"/>
    <mergeCell ref="L16:M16"/>
    <mergeCell ref="O16:P16"/>
    <mergeCell ref="R16:S16"/>
  </mergeCells>
  <phoneticPr fontId="0" type="noConversion"/>
  <conditionalFormatting sqref="T1:T6 T10:T65536">
    <cfRule type="cellIs" dxfId="17" priority="9" operator="equal">
      <formula>"Q"</formula>
    </cfRule>
  </conditionalFormatting>
  <conditionalFormatting sqref="H1:H6 K1:K6 N1:N6 H10:H65536 K10:K65536 N10:N65536">
    <cfRule type="cellIs" dxfId="16" priority="8" operator="equal">
      <formula>"C"</formula>
    </cfRule>
  </conditionalFormatting>
  <conditionalFormatting sqref="T7:T9">
    <cfRule type="containsText" dxfId="15" priority="4" operator="containsText" text="Q">
      <formula>NOT(ISERROR(SEARCH("Q",T7)))</formula>
    </cfRule>
  </conditionalFormatting>
  <conditionalFormatting sqref="H7:H9">
    <cfRule type="cellIs" dxfId="14" priority="3" operator="equal">
      <formula>1</formula>
    </cfRule>
  </conditionalFormatting>
  <conditionalFormatting sqref="K7:K9">
    <cfRule type="cellIs" dxfId="13" priority="2" operator="equal">
      <formula>1</formula>
    </cfRule>
  </conditionalFormatting>
  <conditionalFormatting sqref="N7:N9">
    <cfRule type="cellIs" dxfId="12" priority="1" operator="equal">
      <formula>1</formula>
    </cfRule>
  </conditionalFormatting>
  <pageMargins left="0.39370078740157483" right="0.31496062992125984" top="0.27559055118110237" bottom="0.27559055118110237" header="0.23622047244094491" footer="0.19685039370078741"/>
  <pageSetup paperSize="9" scale="77" fitToHeight="8" orientation="landscape" horizontalDpi="4294967294" verticalDpi="4294967294" r:id="rId1"/>
  <rowBreaks count="8" manualBreakCount="8">
    <brk id="5" max="16383" man="1"/>
    <brk id="9" min="1" max="17" man="1"/>
    <brk id="11" max="16383" man="1"/>
    <brk id="12" max="16383" man="1"/>
    <brk id="14" max="16383" man="1"/>
    <brk id="15" min="1" max="17" man="1"/>
    <brk id="16" max="16383" man="1"/>
    <brk id="17" max="16383" man="1"/>
  </rowBreaks>
  <drawing r:id="rId2"/>
</worksheet>
</file>

<file path=xl/worksheets/sheet3.xml><?xml version="1.0" encoding="utf-8"?>
<worksheet xmlns="http://schemas.openxmlformats.org/spreadsheetml/2006/main" xmlns:r="http://schemas.openxmlformats.org/officeDocument/2006/relationships">
  <sheetPr>
    <tabColor rgb="FF7030A0"/>
  </sheetPr>
  <dimension ref="B2:V25"/>
  <sheetViews>
    <sheetView showGridLines="0" showRowColHeaders="0" zoomScale="80" zoomScaleNormal="80" zoomScaleSheetLayoutView="90" workbookViewId="0">
      <selection activeCell="X15" sqref="X15"/>
    </sheetView>
  </sheetViews>
  <sheetFormatPr defaultRowHeight="15" customHeight="1"/>
  <cols>
    <col min="1" max="1" width="3.28515625" customWidth="1"/>
    <col min="2" max="2" width="8.28515625" customWidth="1"/>
    <col min="3" max="3" width="27.85546875" customWidth="1"/>
    <col min="4" max="4" width="29.42578125" style="17" customWidth="1"/>
    <col min="5" max="5" width="16.28515625" customWidth="1"/>
    <col min="9" max="9" width="9.7109375" customWidth="1"/>
    <col min="10" max="10" width="8.28515625" customWidth="1"/>
    <col min="14" max="14" width="8.5703125" customWidth="1"/>
    <col min="15" max="15" width="8.28515625" customWidth="1"/>
    <col min="16" max="16" width="1" style="59" customWidth="1"/>
    <col min="18" max="18" width="9.85546875" customWidth="1"/>
    <col min="19" max="19" width="7.28515625" style="4" customWidth="1"/>
    <col min="20" max="20" width="9.42578125" customWidth="1"/>
  </cols>
  <sheetData>
    <row r="2" spans="2:22" ht="59.25" customHeight="1">
      <c r="B2" s="265" t="s">
        <v>147</v>
      </c>
      <c r="C2" s="266"/>
      <c r="D2" s="266"/>
      <c r="E2" s="266"/>
      <c r="F2" s="266"/>
      <c r="G2" s="266"/>
      <c r="H2" s="266"/>
      <c r="I2" s="266"/>
      <c r="J2" s="266"/>
      <c r="K2" s="266"/>
      <c r="L2" s="266"/>
      <c r="M2" s="266"/>
      <c r="N2" s="266"/>
      <c r="O2" s="266"/>
      <c r="P2" s="266"/>
      <c r="Q2" s="266"/>
      <c r="R2" s="266"/>
      <c r="S2" s="267"/>
      <c r="T2" s="4"/>
    </row>
    <row r="3" spans="2:22" ht="12" customHeight="1">
      <c r="D3"/>
      <c r="P3"/>
      <c r="S3"/>
    </row>
    <row r="4" spans="2:22" ht="26.25" customHeight="1">
      <c r="F4" s="260"/>
      <c r="G4" s="260"/>
      <c r="H4" s="260"/>
      <c r="I4" s="28"/>
      <c r="J4" s="28"/>
      <c r="L4" s="29"/>
      <c r="M4" s="29"/>
      <c r="Q4" s="237">
        <f ca="1">NOW()</f>
        <v>41727.383353819445</v>
      </c>
      <c r="R4" s="237"/>
      <c r="S4" s="41"/>
      <c r="T4" s="4"/>
    </row>
    <row r="5" spans="2:22" ht="24" customHeight="1">
      <c r="B5" s="18"/>
      <c r="C5" s="30"/>
      <c r="F5" s="261" t="s">
        <v>35</v>
      </c>
      <c r="G5" s="262"/>
      <c r="H5" s="263" t="s">
        <v>36</v>
      </c>
      <c r="I5" s="263" t="s">
        <v>37</v>
      </c>
      <c r="J5" s="272" t="s">
        <v>33</v>
      </c>
      <c r="K5" s="261" t="s">
        <v>38</v>
      </c>
      <c r="L5" s="262"/>
      <c r="M5" s="263" t="s">
        <v>39</v>
      </c>
      <c r="N5" s="263" t="s">
        <v>37</v>
      </c>
      <c r="O5" s="272" t="s">
        <v>33</v>
      </c>
      <c r="Q5" s="274" t="s">
        <v>40</v>
      </c>
      <c r="R5" s="274" t="s">
        <v>26</v>
      </c>
      <c r="S5" s="244" t="s">
        <v>50</v>
      </c>
      <c r="T5" s="268" t="s">
        <v>146</v>
      </c>
      <c r="U5" s="277" t="s">
        <v>177</v>
      </c>
      <c r="V5" s="277" t="s">
        <v>178</v>
      </c>
    </row>
    <row r="6" spans="2:22" ht="36">
      <c r="B6" s="46" t="s">
        <v>27</v>
      </c>
      <c r="C6" s="46" t="s">
        <v>28</v>
      </c>
      <c r="D6" s="46" t="s">
        <v>29</v>
      </c>
      <c r="E6" s="46" t="s">
        <v>31</v>
      </c>
      <c r="F6" s="31" t="s">
        <v>42</v>
      </c>
      <c r="G6" s="31" t="s">
        <v>43</v>
      </c>
      <c r="H6" s="264"/>
      <c r="I6" s="264"/>
      <c r="J6" s="273"/>
      <c r="K6" s="31" t="s">
        <v>42</v>
      </c>
      <c r="L6" s="31" t="s">
        <v>43</v>
      </c>
      <c r="M6" s="264"/>
      <c r="N6" s="264"/>
      <c r="O6" s="273"/>
      <c r="Q6" s="274"/>
      <c r="R6" s="274"/>
      <c r="S6" s="245"/>
      <c r="T6" s="268"/>
      <c r="U6" s="278"/>
      <c r="V6" s="278"/>
    </row>
    <row r="7" spans="2:22" ht="18">
      <c r="B7" s="54"/>
      <c r="C7" s="55" t="s">
        <v>44</v>
      </c>
      <c r="D7" s="56" t="s">
        <v>8</v>
      </c>
      <c r="E7" s="57"/>
      <c r="F7" s="269"/>
      <c r="G7" s="270"/>
      <c r="H7" s="270"/>
      <c r="I7" s="270"/>
      <c r="J7" s="271"/>
      <c r="K7" s="269"/>
      <c r="L7" s="270"/>
      <c r="M7" s="270"/>
      <c r="N7" s="270"/>
      <c r="O7" s="271"/>
      <c r="Q7" s="275"/>
      <c r="R7" s="276"/>
      <c r="S7" s="58"/>
      <c r="T7" s="32"/>
    </row>
    <row r="8" spans="2:22" ht="18">
      <c r="B8" s="33">
        <v>6</v>
      </c>
      <c r="C8" s="34" t="s">
        <v>55</v>
      </c>
      <c r="D8" s="35" t="s">
        <v>61</v>
      </c>
      <c r="E8" s="21" t="s">
        <v>166</v>
      </c>
      <c r="F8" s="36">
        <v>80</v>
      </c>
      <c r="G8" s="36">
        <v>78</v>
      </c>
      <c r="H8" s="217">
        <f>IF(F8=0,0,AVERAGE(F8:G8)/U8)</f>
        <v>0.71818181818181814</v>
      </c>
      <c r="I8" s="38">
        <v>3</v>
      </c>
      <c r="J8" s="37">
        <v>8</v>
      </c>
      <c r="K8" s="36">
        <v>82</v>
      </c>
      <c r="L8" s="36">
        <v>81</v>
      </c>
      <c r="M8" s="217">
        <f>IF(K8=0,0,AVERAGE(K8:L8)/V8)</f>
        <v>0.6791666666666667</v>
      </c>
      <c r="N8" s="38">
        <v>1</v>
      </c>
      <c r="O8" s="37">
        <v>10</v>
      </c>
      <c r="Q8" s="37">
        <f>J8+O8</f>
        <v>18</v>
      </c>
      <c r="R8" s="39">
        <v>1</v>
      </c>
      <c r="S8" s="43" t="s">
        <v>174</v>
      </c>
      <c r="T8" s="218">
        <f>IFERROR(AVERAGE(H8,M8),0)</f>
        <v>0.69867424242424248</v>
      </c>
      <c r="U8" s="219">
        <v>110</v>
      </c>
      <c r="V8" s="219">
        <v>120</v>
      </c>
    </row>
    <row r="9" spans="2:22" ht="18">
      <c r="B9" s="33">
        <v>9</v>
      </c>
      <c r="C9" s="34" t="s">
        <v>56</v>
      </c>
      <c r="D9" s="35" t="s">
        <v>62</v>
      </c>
      <c r="E9" s="21" t="s">
        <v>166</v>
      </c>
      <c r="F9" s="36">
        <v>75</v>
      </c>
      <c r="G9" s="36">
        <v>78</v>
      </c>
      <c r="H9" s="217">
        <f>IF(F9=0,0,AVERAGE(F9:G9)/U9)</f>
        <v>0.69545454545454544</v>
      </c>
      <c r="I9" s="38">
        <v>4</v>
      </c>
      <c r="J9" s="37">
        <v>7</v>
      </c>
      <c r="K9" s="36">
        <v>79</v>
      </c>
      <c r="L9" s="36">
        <v>83</v>
      </c>
      <c r="M9" s="217">
        <f>IF(K9=0,0,AVERAGE(K9:L9)/V9)</f>
        <v>0.67500000000000004</v>
      </c>
      <c r="N9" s="38">
        <v>2</v>
      </c>
      <c r="O9" s="37">
        <v>9</v>
      </c>
      <c r="Q9" s="37">
        <f>J9+O9</f>
        <v>16</v>
      </c>
      <c r="R9" s="39">
        <v>2</v>
      </c>
      <c r="S9" s="43"/>
      <c r="T9" s="218">
        <f>IFERROR(AVERAGE(H9,M9),0)</f>
        <v>0.6852272727272728</v>
      </c>
      <c r="U9" s="219">
        <v>110</v>
      </c>
      <c r="V9" s="219">
        <v>120</v>
      </c>
    </row>
    <row r="10" spans="2:22" ht="18">
      <c r="B10" s="33">
        <v>14</v>
      </c>
      <c r="C10" s="40" t="s">
        <v>59</v>
      </c>
      <c r="D10" s="35" t="s">
        <v>63</v>
      </c>
      <c r="E10" s="21" t="s">
        <v>166</v>
      </c>
      <c r="F10" s="36">
        <v>74</v>
      </c>
      <c r="G10" s="36">
        <v>69</v>
      </c>
      <c r="H10" s="217">
        <f>IF(F10=0,0,AVERAGE(F10:G10)/U10)</f>
        <v>0.65</v>
      </c>
      <c r="I10" s="38">
        <v>7</v>
      </c>
      <c r="J10" s="37" t="s">
        <v>23</v>
      </c>
      <c r="K10" s="36">
        <v>81</v>
      </c>
      <c r="L10" s="36">
        <v>69</v>
      </c>
      <c r="M10" s="217">
        <f>IF(K10=0,0,AVERAGE(K10:L10)/V10)</f>
        <v>0.625</v>
      </c>
      <c r="N10" s="38">
        <v>3</v>
      </c>
      <c r="O10" s="37" t="s">
        <v>23</v>
      </c>
      <c r="Q10" s="37"/>
      <c r="R10" s="39" t="s">
        <v>23</v>
      </c>
      <c r="S10" s="43"/>
      <c r="T10" s="218">
        <f>IFERROR(AVERAGE(H10,M10),0)</f>
        <v>0.63749999999999996</v>
      </c>
      <c r="U10" s="219">
        <v>110</v>
      </c>
      <c r="V10" s="219">
        <v>120</v>
      </c>
    </row>
    <row r="11" spans="2:22" ht="18">
      <c r="B11" s="33">
        <v>46</v>
      </c>
      <c r="C11" s="40" t="s">
        <v>60</v>
      </c>
      <c r="D11" s="35" t="s">
        <v>64</v>
      </c>
      <c r="E11" s="21" t="s">
        <v>166</v>
      </c>
      <c r="F11" s="36">
        <v>62</v>
      </c>
      <c r="G11" s="36">
        <v>67</v>
      </c>
      <c r="H11" s="217">
        <f>IF(F11=0,0,AVERAGE(F11:G11)/U11)</f>
        <v>0.58636363636363631</v>
      </c>
      <c r="I11" s="60" t="s">
        <v>1</v>
      </c>
      <c r="J11" s="61"/>
      <c r="K11" s="36">
        <v>75</v>
      </c>
      <c r="L11" s="150">
        <v>0</v>
      </c>
      <c r="M11" s="217">
        <f>IF(K11=0,0,AVERAGE(K11:L11)/V11)</f>
        <v>0.3125</v>
      </c>
      <c r="N11" s="60" t="s">
        <v>1</v>
      </c>
      <c r="O11" s="61"/>
      <c r="Q11" s="37"/>
      <c r="R11" s="39" t="s">
        <v>1</v>
      </c>
      <c r="S11" s="43"/>
      <c r="T11" s="218">
        <f>IFERROR(AVERAGE(H11,M11),0)</f>
        <v>0.44943181818181815</v>
      </c>
      <c r="U11" s="219">
        <v>110</v>
      </c>
      <c r="V11" s="219">
        <v>120</v>
      </c>
    </row>
    <row r="12" spans="2:22" ht="18">
      <c r="B12" s="54"/>
      <c r="C12" s="55" t="s">
        <v>45</v>
      </c>
      <c r="D12" s="56" t="s">
        <v>9</v>
      </c>
      <c r="E12" s="57"/>
      <c r="F12" s="269"/>
      <c r="G12" s="270"/>
      <c r="H12" s="270"/>
      <c r="I12" s="270"/>
      <c r="J12" s="271"/>
      <c r="K12" s="269"/>
      <c r="L12" s="270"/>
      <c r="M12" s="270"/>
      <c r="N12" s="270"/>
      <c r="O12" s="271"/>
      <c r="Q12" s="275"/>
      <c r="R12" s="276"/>
      <c r="S12" s="58"/>
      <c r="T12" s="32"/>
    </row>
    <row r="15" spans="2:22" ht="23.25" customHeight="1">
      <c r="K15" s="146"/>
    </row>
    <row r="16" spans="2:22" ht="23.25" customHeight="1">
      <c r="K16" s="151"/>
    </row>
    <row r="17" spans="3:11" ht="23.25" customHeight="1">
      <c r="K17" s="146" t="s">
        <v>192</v>
      </c>
    </row>
    <row r="18" spans="3:11" ht="23.25" customHeight="1">
      <c r="K18" s="146" t="s">
        <v>193</v>
      </c>
    </row>
    <row r="19" spans="3:11" ht="23.25" customHeight="1"/>
    <row r="20" spans="3:11" ht="23.25" customHeight="1"/>
    <row r="21" spans="3:11" ht="23.25" customHeight="1">
      <c r="C21" s="44" t="s">
        <v>158</v>
      </c>
    </row>
    <row r="22" spans="3:11" ht="23.25" customHeight="1">
      <c r="C22" s="178" t="s">
        <v>159</v>
      </c>
    </row>
    <row r="23" spans="3:11" ht="23.25" customHeight="1"/>
    <row r="24" spans="3:11" ht="23.25" customHeight="1"/>
    <row r="25" spans="3:11" ht="23.25" customHeight="1"/>
  </sheetData>
  <sheetProtection sheet="1" objects="1" scenarios="1" selectLockedCells="1" selectUnlockedCells="1"/>
  <mergeCells count="23">
    <mergeCell ref="U5:U6"/>
    <mergeCell ref="V5:V6"/>
    <mergeCell ref="S5:S6"/>
    <mergeCell ref="F7:J7"/>
    <mergeCell ref="J5:J6"/>
    <mergeCell ref="K5:L5"/>
    <mergeCell ref="M5:M6"/>
    <mergeCell ref="I5:I6"/>
    <mergeCell ref="Q7:R7"/>
    <mergeCell ref="K12:O12"/>
    <mergeCell ref="F12:J12"/>
    <mergeCell ref="K7:O7"/>
    <mergeCell ref="N5:N6"/>
    <mergeCell ref="O5:O6"/>
    <mergeCell ref="Q5:Q6"/>
    <mergeCell ref="Q12:R12"/>
    <mergeCell ref="F4:H4"/>
    <mergeCell ref="Q4:R4"/>
    <mergeCell ref="F5:G5"/>
    <mergeCell ref="H5:H6"/>
    <mergeCell ref="B2:S2"/>
    <mergeCell ref="T5:T6"/>
    <mergeCell ref="R5:R6"/>
  </mergeCells>
  <phoneticPr fontId="0" type="noConversion"/>
  <conditionalFormatting sqref="S4:S65536">
    <cfRule type="cellIs" dxfId="11" priority="4" operator="equal">
      <formula>"Q"</formula>
    </cfRule>
  </conditionalFormatting>
  <pageMargins left="0.36" right="0.35" top="0.74803149606299213" bottom="0.74803149606299213" header="0.31496062992125984" footer="0.31496062992125984"/>
  <pageSetup paperSize="9" scale="69" fitToHeight="9" orientation="landscape" horizontalDpi="4294967294" verticalDpi="4294967294" r:id="rId1"/>
  <rowBreaks count="1" manualBreakCount="1">
    <brk id="11" max="16383" man="1"/>
  </rowBreaks>
  <drawing r:id="rId2"/>
</worksheet>
</file>

<file path=xl/worksheets/sheet4.xml><?xml version="1.0" encoding="utf-8"?>
<worksheet xmlns="http://schemas.openxmlformats.org/spreadsheetml/2006/main" xmlns:r="http://schemas.openxmlformats.org/officeDocument/2006/relationships">
  <sheetPr>
    <tabColor rgb="FF7030A0"/>
  </sheetPr>
  <dimension ref="B1:V15"/>
  <sheetViews>
    <sheetView showGridLines="0" zoomScale="80" zoomScaleNormal="80" zoomScaleSheetLayoutView="90" workbookViewId="0">
      <pane xSplit="5" ySplit="5" topLeftCell="F6" activePane="bottomRight" state="frozen"/>
      <selection pane="topRight" activeCell="H1" sqref="H1"/>
      <selection pane="bottomLeft" activeCell="A6" sqref="A6"/>
      <selection pane="bottomRight" activeCell="H19" sqref="H19"/>
    </sheetView>
  </sheetViews>
  <sheetFormatPr defaultRowHeight="15" customHeight="1"/>
  <cols>
    <col min="1" max="1" width="3.28515625" customWidth="1"/>
    <col min="2" max="2" width="8.28515625" customWidth="1"/>
    <col min="3" max="3" width="27.85546875" customWidth="1"/>
    <col min="4" max="4" width="31.7109375" style="17" customWidth="1"/>
    <col min="5" max="5" width="18.5703125" customWidth="1"/>
    <col min="6" max="9" width="10" customWidth="1"/>
    <col min="10" max="10" width="8.28515625" customWidth="1"/>
    <col min="11" max="12" width="10" customWidth="1"/>
    <col min="13" max="13" width="11.28515625" customWidth="1"/>
    <col min="14" max="14" width="10" customWidth="1"/>
    <col min="15" max="15" width="8.28515625" customWidth="1"/>
    <col min="16" max="16" width="1" style="59" customWidth="1"/>
    <col min="18" max="18" width="9.85546875" customWidth="1"/>
    <col min="19" max="19" width="7.5703125" style="4" customWidth="1"/>
    <col min="20" max="20" width="9.7109375" bestFit="1" customWidth="1"/>
    <col min="21" max="22" width="7.140625" bestFit="1" customWidth="1"/>
  </cols>
  <sheetData>
    <row r="1" spans="2:22" ht="50.25" customHeight="1">
      <c r="B1" s="265" t="s">
        <v>179</v>
      </c>
      <c r="C1" s="266"/>
      <c r="D1" s="266"/>
      <c r="E1" s="266"/>
      <c r="F1" s="266"/>
      <c r="G1" s="266"/>
      <c r="H1" s="266"/>
      <c r="I1" s="266"/>
      <c r="J1" s="266"/>
      <c r="K1" s="266"/>
      <c r="L1" s="266"/>
      <c r="M1" s="266"/>
      <c r="N1" s="266"/>
      <c r="O1" s="266"/>
      <c r="P1" s="266"/>
      <c r="Q1" s="266"/>
      <c r="R1" s="266"/>
      <c r="S1" s="267"/>
      <c r="T1" s="4"/>
    </row>
    <row r="2" spans="2:22" ht="12.75">
      <c r="D2"/>
      <c r="P2"/>
      <c r="S2"/>
    </row>
    <row r="3" spans="2:22" ht="26.25" customHeight="1">
      <c r="F3" s="260"/>
      <c r="G3" s="260"/>
      <c r="H3" s="260"/>
      <c r="I3" s="28"/>
      <c r="J3" s="28"/>
      <c r="L3" s="29"/>
      <c r="M3" s="29"/>
      <c r="Q3" s="279">
        <f ca="1">NOW()</f>
        <v>41727.383353819445</v>
      </c>
      <c r="R3" s="279"/>
      <c r="S3" s="41"/>
      <c r="T3" s="4"/>
    </row>
    <row r="4" spans="2:22" ht="24" customHeight="1">
      <c r="B4" s="18"/>
      <c r="C4" s="30"/>
      <c r="F4" s="261" t="s">
        <v>35</v>
      </c>
      <c r="G4" s="262"/>
      <c r="H4" s="263" t="s">
        <v>36</v>
      </c>
      <c r="I4" s="263" t="s">
        <v>37</v>
      </c>
      <c r="J4" s="272" t="s">
        <v>33</v>
      </c>
      <c r="K4" s="261" t="s">
        <v>38</v>
      </c>
      <c r="L4" s="262"/>
      <c r="M4" s="263" t="s">
        <v>39</v>
      </c>
      <c r="N4" s="263" t="s">
        <v>37</v>
      </c>
      <c r="O4" s="272" t="s">
        <v>33</v>
      </c>
      <c r="Q4" s="274" t="s">
        <v>40</v>
      </c>
      <c r="R4" s="274" t="s">
        <v>26</v>
      </c>
      <c r="S4" s="244" t="s">
        <v>50</v>
      </c>
      <c r="T4" s="268" t="s">
        <v>146</v>
      </c>
      <c r="U4" s="277" t="s">
        <v>181</v>
      </c>
      <c r="V4" s="277" t="s">
        <v>182</v>
      </c>
    </row>
    <row r="5" spans="2:22" ht="18" customHeight="1">
      <c r="B5" s="46" t="s">
        <v>27</v>
      </c>
      <c r="C5" s="46" t="s">
        <v>28</v>
      </c>
      <c r="D5" s="46" t="s">
        <v>29</v>
      </c>
      <c r="E5" s="46" t="s">
        <v>31</v>
      </c>
      <c r="F5" s="31" t="s">
        <v>42</v>
      </c>
      <c r="G5" s="31" t="s">
        <v>43</v>
      </c>
      <c r="H5" s="264"/>
      <c r="I5" s="264"/>
      <c r="J5" s="273"/>
      <c r="K5" s="31" t="s">
        <v>42</v>
      </c>
      <c r="L5" s="31" t="s">
        <v>43</v>
      </c>
      <c r="M5" s="264"/>
      <c r="N5" s="264"/>
      <c r="O5" s="273"/>
      <c r="Q5" s="274"/>
      <c r="R5" s="274"/>
      <c r="S5" s="245"/>
      <c r="T5" s="268"/>
      <c r="U5" s="278"/>
      <c r="V5" s="278"/>
    </row>
    <row r="6" spans="2:22" ht="18">
      <c r="B6" s="54"/>
      <c r="C6" s="55" t="s">
        <v>44</v>
      </c>
      <c r="D6" s="56" t="s">
        <v>8</v>
      </c>
      <c r="E6" s="57"/>
      <c r="F6" s="269"/>
      <c r="G6" s="270"/>
      <c r="H6" s="270"/>
      <c r="I6" s="270"/>
      <c r="J6" s="271"/>
      <c r="K6" s="269"/>
      <c r="L6" s="270"/>
      <c r="M6" s="270"/>
      <c r="N6" s="270"/>
      <c r="O6" s="271"/>
      <c r="Q6" s="275"/>
      <c r="R6" s="276"/>
      <c r="S6" s="58"/>
      <c r="T6" s="32"/>
    </row>
    <row r="7" spans="2:22" ht="18.75">
      <c r="B7" s="224"/>
      <c r="C7" s="34"/>
      <c r="D7" s="35"/>
      <c r="E7" s="34"/>
      <c r="F7" s="36"/>
      <c r="G7" s="36"/>
      <c r="H7" s="217">
        <f>IF(F7=0,0,AVERAGE(F7:G7)/U7)</f>
        <v>0</v>
      </c>
      <c r="I7" s="38"/>
      <c r="J7" s="93">
        <f>IF(I7=0,,IF(I7&gt;10,,11-(I7)))</f>
        <v>0</v>
      </c>
      <c r="K7" s="36"/>
      <c r="L7" s="36"/>
      <c r="M7" s="217">
        <f>IF(K7=0,0,AVERAGE(K7:L7)/V7)</f>
        <v>0</v>
      </c>
      <c r="N7" s="38"/>
      <c r="O7" s="93">
        <f>IF(N7=0,,IF(N7&gt;10,,11-(N7)))</f>
        <v>0</v>
      </c>
      <c r="Q7" s="37">
        <f>J7+O7</f>
        <v>0</v>
      </c>
      <c r="R7" s="215"/>
      <c r="S7" s="220" t="str">
        <f>IF(OR(R7&gt;10,R7=0),"-",IF(AND(H7&gt;=0.55,M7&gt;=0.55),"Q2",IF(OR(H7&gt;=0.55,M7&gt;=0.55),"Q1","-")))</f>
        <v>-</v>
      </c>
      <c r="T7" s="218">
        <f>IFERROR(AVERAGE(H7,M7),0)</f>
        <v>0</v>
      </c>
      <c r="U7" s="223">
        <v>110</v>
      </c>
      <c r="V7" s="223">
        <v>120</v>
      </c>
    </row>
    <row r="8" spans="2:22" ht="18.75">
      <c r="B8" s="224"/>
      <c r="C8" s="34"/>
      <c r="D8" s="35"/>
      <c r="E8" s="34"/>
      <c r="F8" s="36"/>
      <c r="G8" s="36"/>
      <c r="H8" s="217">
        <f>IF(F8=0,0,AVERAGE(F8:G8)/U8)</f>
        <v>0</v>
      </c>
      <c r="I8" s="38"/>
      <c r="J8" s="93">
        <f>IF(I8=0,,IF(I8&gt;10,,11-(I8)))</f>
        <v>0</v>
      </c>
      <c r="K8" s="36"/>
      <c r="L8" s="36"/>
      <c r="M8" s="217">
        <f>IF(K8=0,0,AVERAGE(K8:L8)/V8)</f>
        <v>0</v>
      </c>
      <c r="N8" s="38"/>
      <c r="O8" s="93">
        <f>IF(N8=0,,IF(N8&gt;10,,11-(N8)))</f>
        <v>0</v>
      </c>
      <c r="Q8" s="37">
        <f>J8+O8</f>
        <v>0</v>
      </c>
      <c r="R8" s="215"/>
      <c r="S8" s="220" t="str">
        <f>IF(OR(R8&gt;10,R8=0),"-",IF(AND(H8&gt;=0.55,M8&gt;=0.55),"Q2",IF(OR(H8&gt;=0.55,M8&gt;=0.55),"Q1","-")))</f>
        <v>-</v>
      </c>
      <c r="T8" s="218">
        <f>IFERROR(AVERAGE(H8,M8),0)</f>
        <v>0</v>
      </c>
      <c r="U8" s="223">
        <v>110</v>
      </c>
      <c r="V8" s="223">
        <v>120</v>
      </c>
    </row>
    <row r="9" spans="2:22" ht="18.75">
      <c r="B9" s="224"/>
      <c r="C9" s="40"/>
      <c r="D9" s="35"/>
      <c r="E9" s="34"/>
      <c r="F9" s="36"/>
      <c r="G9" s="36"/>
      <c r="H9" s="217">
        <f>IF(F9=0,0,AVERAGE(F9:G9)/U9)</f>
        <v>0</v>
      </c>
      <c r="I9" s="38"/>
      <c r="J9" s="93">
        <f>IF(I9=0,,IF(I9&gt;10,,11-(I9)))</f>
        <v>0</v>
      </c>
      <c r="K9" s="36"/>
      <c r="L9" s="36"/>
      <c r="M9" s="217">
        <f>IF(K9=0,0,AVERAGE(K9:L9)/V9)</f>
        <v>0</v>
      </c>
      <c r="N9" s="38"/>
      <c r="O9" s="93">
        <f>IF(N9=0,,IF(N9&gt;10,,11-(N9)))</f>
        <v>0</v>
      </c>
      <c r="Q9" s="37">
        <f>J9+O9</f>
        <v>0</v>
      </c>
      <c r="R9" s="215"/>
      <c r="S9" s="220" t="str">
        <f>IF(OR(R9&gt;10,R9=0),"-",IF(AND(H9&gt;=0.55,M9&gt;=0.55),"Q2",IF(OR(H9&gt;=0.55,M9&gt;=0.55),"Q1","-")))</f>
        <v>-</v>
      </c>
      <c r="T9" s="218">
        <f>IFERROR(AVERAGE(H9,M9),0)</f>
        <v>0</v>
      </c>
      <c r="U9" s="223">
        <v>110</v>
      </c>
      <c r="V9" s="223">
        <v>120</v>
      </c>
    </row>
    <row r="10" spans="2:22" ht="18.75">
      <c r="B10" s="224"/>
      <c r="C10" s="40"/>
      <c r="D10" s="35"/>
      <c r="E10" s="34"/>
      <c r="F10" s="36"/>
      <c r="G10" s="36"/>
      <c r="H10" s="217">
        <f>IF(F10=0,0,AVERAGE(F10:G10)/U10)</f>
        <v>0</v>
      </c>
      <c r="I10" s="60" t="s">
        <v>1</v>
      </c>
      <c r="J10" s="61"/>
      <c r="K10" s="36"/>
      <c r="L10" s="36"/>
      <c r="M10" s="217">
        <f>IF(K10=0,0,AVERAGE(K10:L10)/V10)</f>
        <v>0</v>
      </c>
      <c r="N10" s="60" t="s">
        <v>1</v>
      </c>
      <c r="O10" s="61"/>
      <c r="Q10" s="61"/>
      <c r="R10" s="216" t="s">
        <v>1</v>
      </c>
      <c r="S10" s="220" t="str">
        <f>IF(OR(R10&gt;10,R10=0),"-",IF(AND(H10&gt;=0.55,M10&gt;=0.55),"Q2",IF(OR(H10&gt;=0.55,M10&gt;=0.55),"Q1","-")))</f>
        <v>-</v>
      </c>
      <c r="T10" s="218">
        <f>IFERROR(AVERAGE(H10,M10),0)</f>
        <v>0</v>
      </c>
      <c r="U10" s="223">
        <v>110</v>
      </c>
      <c r="V10" s="223">
        <v>120</v>
      </c>
    </row>
    <row r="11" spans="2:22" ht="18">
      <c r="B11" s="54"/>
      <c r="C11" s="55" t="s">
        <v>45</v>
      </c>
      <c r="D11" s="56" t="s">
        <v>9</v>
      </c>
      <c r="E11" s="57"/>
      <c r="F11" s="269"/>
      <c r="G11" s="270"/>
      <c r="H11" s="270"/>
      <c r="I11" s="270"/>
      <c r="J11" s="271"/>
      <c r="K11" s="269"/>
      <c r="L11" s="270"/>
      <c r="M11" s="270"/>
      <c r="N11" s="270"/>
      <c r="O11" s="271"/>
      <c r="Q11" s="275"/>
      <c r="R11" s="276"/>
      <c r="S11" s="58"/>
      <c r="T11" s="32"/>
    </row>
    <row r="12" spans="2:22" ht="18">
      <c r="B12" s="54"/>
      <c r="C12" s="55" t="s">
        <v>46</v>
      </c>
      <c r="D12" s="56" t="s">
        <v>10</v>
      </c>
      <c r="E12" s="57"/>
      <c r="F12" s="269"/>
      <c r="G12" s="270"/>
      <c r="H12" s="270"/>
      <c r="I12" s="270"/>
      <c r="J12" s="271"/>
      <c r="K12" s="269"/>
      <c r="L12" s="270"/>
      <c r="M12" s="270"/>
      <c r="N12" s="270"/>
      <c r="O12" s="271"/>
      <c r="Q12" s="275"/>
      <c r="R12" s="276"/>
      <c r="S12" s="58"/>
      <c r="T12" s="32"/>
    </row>
    <row r="13" spans="2:22" ht="18">
      <c r="B13" s="54"/>
      <c r="C13" s="55" t="s">
        <v>47</v>
      </c>
      <c r="D13" s="56" t="s">
        <v>11</v>
      </c>
      <c r="E13" s="57"/>
      <c r="F13" s="269"/>
      <c r="G13" s="270"/>
      <c r="H13" s="270"/>
      <c r="I13" s="270"/>
      <c r="J13" s="271"/>
      <c r="K13" s="269"/>
      <c r="L13" s="270"/>
      <c r="M13" s="270"/>
      <c r="N13" s="270"/>
      <c r="O13" s="271"/>
      <c r="Q13" s="275"/>
      <c r="R13" s="276"/>
      <c r="S13" s="58"/>
      <c r="T13" s="32"/>
    </row>
    <row r="14" spans="2:22" ht="18">
      <c r="B14" s="54"/>
      <c r="C14" s="55" t="s">
        <v>48</v>
      </c>
      <c r="D14" s="56" t="s">
        <v>12</v>
      </c>
      <c r="E14" s="57"/>
      <c r="F14" s="269"/>
      <c r="G14" s="270"/>
      <c r="H14" s="270"/>
      <c r="I14" s="270"/>
      <c r="J14" s="271"/>
      <c r="K14" s="269"/>
      <c r="L14" s="270"/>
      <c r="M14" s="270"/>
      <c r="N14" s="270"/>
      <c r="O14" s="271"/>
      <c r="Q14" s="275"/>
      <c r="R14" s="276"/>
      <c r="S14" s="58"/>
      <c r="T14" s="32"/>
    </row>
    <row r="15" spans="2:22" ht="18">
      <c r="B15" s="54"/>
      <c r="C15" s="55" t="s">
        <v>49</v>
      </c>
      <c r="D15" s="56" t="s">
        <v>0</v>
      </c>
      <c r="E15" s="57"/>
      <c r="F15" s="269"/>
      <c r="G15" s="270"/>
      <c r="H15" s="270"/>
      <c r="I15" s="270"/>
      <c r="J15" s="271"/>
      <c r="K15" s="269"/>
      <c r="L15" s="270"/>
      <c r="M15" s="270"/>
      <c r="N15" s="270"/>
      <c r="O15" s="271"/>
      <c r="Q15" s="275"/>
      <c r="R15" s="276"/>
      <c r="S15" s="58"/>
      <c r="T15" s="32"/>
    </row>
  </sheetData>
  <mergeCells count="35">
    <mergeCell ref="U4:U5"/>
    <mergeCell ref="V4:V5"/>
    <mergeCell ref="S4:S5"/>
    <mergeCell ref="B1:S1"/>
    <mergeCell ref="F3:H3"/>
    <mergeCell ref="Q3:R3"/>
    <mergeCell ref="F4:G4"/>
    <mergeCell ref="H4:H5"/>
    <mergeCell ref="I4:I5"/>
    <mergeCell ref="J4:J5"/>
    <mergeCell ref="K4:L4"/>
    <mergeCell ref="T4:T5"/>
    <mergeCell ref="F11:J11"/>
    <mergeCell ref="K11:O11"/>
    <mergeCell ref="Q11:R11"/>
    <mergeCell ref="M4:M5"/>
    <mergeCell ref="N4:N5"/>
    <mergeCell ref="O4:O5"/>
    <mergeCell ref="Q4:Q5"/>
    <mergeCell ref="R4:R5"/>
    <mergeCell ref="F6:J6"/>
    <mergeCell ref="K6:O6"/>
    <mergeCell ref="Q6:R6"/>
    <mergeCell ref="F14:J14"/>
    <mergeCell ref="K14:O14"/>
    <mergeCell ref="Q14:R14"/>
    <mergeCell ref="F15:J15"/>
    <mergeCell ref="K15:O15"/>
    <mergeCell ref="Q15:R15"/>
    <mergeCell ref="F12:J12"/>
    <mergeCell ref="K12:O12"/>
    <mergeCell ref="Q12:R12"/>
    <mergeCell ref="F13:J13"/>
    <mergeCell ref="K13:O13"/>
    <mergeCell ref="Q13:R13"/>
  </mergeCells>
  <phoneticPr fontId="0" type="noConversion"/>
  <conditionalFormatting sqref="S3:S6 S11:S65536">
    <cfRule type="cellIs" dxfId="10" priority="5" operator="equal">
      <formula>"Q"</formula>
    </cfRule>
  </conditionalFormatting>
  <conditionalFormatting sqref="S7:S10">
    <cfRule type="containsText" dxfId="9" priority="1" operator="containsText" text="Q">
      <formula>NOT(ISERROR(SEARCH("Q",S7)))</formula>
    </cfRule>
  </conditionalFormatting>
  <pageMargins left="0.36" right="0.35" top="0.74803149606299213" bottom="0.74803149606299213" header="0.31496062992125984" footer="0.31496062992125984"/>
  <pageSetup paperSize="9" scale="69" fitToHeight="9" orientation="landscape" horizontalDpi="4294967294" verticalDpi="4294967294" r:id="rId1"/>
  <rowBreaks count="5" manualBreakCount="5">
    <brk id="10" max="16383" man="1"/>
    <brk id="11" min="1" max="19" man="1"/>
    <brk id="12" max="16383" man="1"/>
    <brk id="13" max="16383" man="1"/>
    <brk id="14" max="16383" man="1"/>
  </rowBreaks>
  <drawing r:id="rId2"/>
</worksheet>
</file>

<file path=xl/worksheets/sheet5.xml><?xml version="1.0" encoding="utf-8"?>
<worksheet xmlns="http://schemas.openxmlformats.org/spreadsheetml/2006/main" xmlns:r="http://schemas.openxmlformats.org/officeDocument/2006/relationships">
  <sheetPr>
    <tabColor rgb="FFFFC000"/>
  </sheetPr>
  <dimension ref="A1:U24"/>
  <sheetViews>
    <sheetView showGridLines="0" showRowColHeaders="0" zoomScale="90" zoomScaleNormal="90" workbookViewId="0">
      <selection activeCell="C40" sqref="C40"/>
    </sheetView>
  </sheetViews>
  <sheetFormatPr defaultRowHeight="12.75"/>
  <cols>
    <col min="1" max="1" width="7.7109375" style="4" customWidth="1"/>
    <col min="2" max="2" width="24.85546875" customWidth="1"/>
    <col min="3" max="3" width="26.42578125" customWidth="1"/>
    <col min="4" max="4" width="11.42578125" style="4" customWidth="1"/>
    <col min="5" max="5" width="14.7109375" customWidth="1"/>
    <col min="9" max="9" width="7.85546875" customWidth="1"/>
    <col min="14" max="14" width="7.85546875" customWidth="1"/>
    <col min="16" max="16" width="1.28515625" customWidth="1"/>
    <col min="17" max="17" width="10.28515625" customWidth="1"/>
    <col min="19" max="19" width="8.85546875" customWidth="1"/>
    <col min="20" max="21" width="8" customWidth="1"/>
  </cols>
  <sheetData>
    <row r="1" spans="1:21" ht="26.25" customHeight="1">
      <c r="B1" s="170" t="s">
        <v>148</v>
      </c>
      <c r="C1" s="79"/>
      <c r="D1" s="80"/>
      <c r="E1" s="81"/>
      <c r="F1" s="82"/>
      <c r="G1" s="82"/>
      <c r="H1" s="82"/>
      <c r="I1" s="82"/>
      <c r="J1" s="82"/>
      <c r="K1" s="82"/>
      <c r="L1" s="82"/>
      <c r="M1" s="82"/>
      <c r="N1" s="82"/>
      <c r="O1" s="82"/>
      <c r="P1" s="82"/>
      <c r="Q1" s="82"/>
      <c r="R1" s="83"/>
      <c r="U1" s="4"/>
    </row>
    <row r="2" spans="1:21" ht="23.25">
      <c r="B2" s="84"/>
      <c r="C2" s="84"/>
      <c r="D2" s="85"/>
      <c r="E2" s="84"/>
      <c r="F2" s="86"/>
      <c r="G2" s="1"/>
      <c r="H2" s="1"/>
      <c r="I2" s="10"/>
      <c r="L2" s="7"/>
      <c r="Q2" s="1"/>
      <c r="R2" s="1"/>
    </row>
    <row r="3" spans="1:21" ht="20.25">
      <c r="B3" s="87"/>
      <c r="C3" s="87"/>
      <c r="D3" s="88"/>
      <c r="E3" s="87"/>
      <c r="F3" s="8"/>
      <c r="G3" s="72"/>
      <c r="J3" s="1"/>
      <c r="K3" s="1"/>
      <c r="L3" s="1"/>
      <c r="M3" s="1"/>
      <c r="N3" s="1"/>
      <c r="O3" s="1"/>
      <c r="Q3" s="287" t="s">
        <v>89</v>
      </c>
      <c r="R3" s="288"/>
    </row>
    <row r="4" spans="1:21" ht="20.25">
      <c r="Q4" s="289">
        <f ca="1">NOW()</f>
        <v>41727.383353819445</v>
      </c>
      <c r="R4" s="290"/>
      <c r="T4" s="4"/>
      <c r="U4" s="4"/>
    </row>
    <row r="5" spans="1:21" s="5" customFormat="1" ht="25.5">
      <c r="A5" s="46" t="s">
        <v>27</v>
      </c>
      <c r="B5" s="173" t="s">
        <v>91</v>
      </c>
      <c r="C5" s="173" t="s">
        <v>69</v>
      </c>
      <c r="D5" s="46" t="s">
        <v>30</v>
      </c>
      <c r="E5" s="46" t="s">
        <v>13</v>
      </c>
      <c r="F5" s="169" t="s">
        <v>71</v>
      </c>
      <c r="G5" s="169" t="s">
        <v>72</v>
      </c>
      <c r="H5" s="169" t="s">
        <v>92</v>
      </c>
      <c r="I5" s="169" t="s">
        <v>32</v>
      </c>
      <c r="J5" s="169" t="s">
        <v>33</v>
      </c>
      <c r="K5" s="169" t="s">
        <v>71</v>
      </c>
      <c r="L5" s="169" t="s">
        <v>72</v>
      </c>
      <c r="M5" s="169" t="s">
        <v>92</v>
      </c>
      <c r="N5" s="169" t="s">
        <v>32</v>
      </c>
      <c r="O5" s="169" t="s">
        <v>33</v>
      </c>
      <c r="P5"/>
      <c r="Q5" s="169" t="s">
        <v>25</v>
      </c>
      <c r="R5" s="169" t="s">
        <v>26</v>
      </c>
      <c r="S5" s="91" t="s">
        <v>151</v>
      </c>
      <c r="T5" s="152" t="s">
        <v>149</v>
      </c>
      <c r="U5" s="152" t="s">
        <v>150</v>
      </c>
    </row>
    <row r="6" spans="1:21" ht="18">
      <c r="A6" s="177"/>
      <c r="B6" s="162" t="s">
        <v>156</v>
      </c>
      <c r="C6" s="176"/>
      <c r="D6" s="172"/>
      <c r="E6" s="149"/>
      <c r="F6" s="280" t="s">
        <v>93</v>
      </c>
      <c r="G6" s="281"/>
      <c r="H6" s="281"/>
      <c r="I6" s="281"/>
      <c r="J6" s="282"/>
      <c r="K6" s="283" t="s">
        <v>94</v>
      </c>
      <c r="L6" s="284"/>
      <c r="M6" s="284"/>
      <c r="N6" s="284"/>
      <c r="O6" s="247"/>
      <c r="Q6" s="285" t="s">
        <v>34</v>
      </c>
      <c r="R6" s="286"/>
    </row>
    <row r="7" spans="1:21" s="98" customFormat="1" ht="18">
      <c r="A7" s="20">
        <v>5</v>
      </c>
      <c r="B7" s="174" t="s">
        <v>55</v>
      </c>
      <c r="C7" s="175" t="s">
        <v>61</v>
      </c>
      <c r="D7" s="76"/>
      <c r="E7" s="21" t="s">
        <v>166</v>
      </c>
      <c r="F7" s="93">
        <v>120</v>
      </c>
      <c r="G7" s="93">
        <v>148</v>
      </c>
      <c r="H7" s="179">
        <f>IF(F7=0,0,((AVERAGE(F7:G7))/T7))</f>
        <v>0.60909090909090913</v>
      </c>
      <c r="I7" s="94">
        <v>2</v>
      </c>
      <c r="J7" s="95">
        <v>9</v>
      </c>
      <c r="K7" s="93">
        <v>171</v>
      </c>
      <c r="L7" s="93">
        <v>162</v>
      </c>
      <c r="M7" s="179">
        <f>IF(K7=0,0,((AVERAGE(K7:L7))/U7))</f>
        <v>0.64038461538461533</v>
      </c>
      <c r="N7" s="94">
        <v>1</v>
      </c>
      <c r="O7" s="95">
        <v>10</v>
      </c>
      <c r="P7"/>
      <c r="Q7" s="96">
        <f>O7+J7</f>
        <v>19</v>
      </c>
      <c r="R7" s="11">
        <v>1</v>
      </c>
      <c r="S7" s="180">
        <f>IFERROR(AVERAGE(F7:G7,K7:L7),"-")</f>
        <v>150.25</v>
      </c>
      <c r="T7" s="97">
        <v>220</v>
      </c>
      <c r="U7" s="97">
        <v>260</v>
      </c>
    </row>
    <row r="8" spans="1:21" s="98" customFormat="1" ht="18">
      <c r="A8" s="20">
        <v>3</v>
      </c>
      <c r="B8" s="34" t="s">
        <v>56</v>
      </c>
      <c r="C8" s="35" t="s">
        <v>62</v>
      </c>
      <c r="D8" s="76"/>
      <c r="E8" s="21" t="s">
        <v>166</v>
      </c>
      <c r="F8" s="93">
        <v>128</v>
      </c>
      <c r="G8" s="93">
        <v>144</v>
      </c>
      <c r="H8" s="179">
        <f>IF(F8=0,0,((AVERAGE(F8:G8))/T8))</f>
        <v>0.61818181818181817</v>
      </c>
      <c r="I8" s="94">
        <v>1</v>
      </c>
      <c r="J8" s="95">
        <v>10</v>
      </c>
      <c r="K8" s="93">
        <v>162</v>
      </c>
      <c r="L8" s="93">
        <v>159</v>
      </c>
      <c r="M8" s="179">
        <f>IF(K8=0,0,((AVERAGE(K8:L8))/U8))</f>
        <v>0.61730769230769234</v>
      </c>
      <c r="N8" s="94">
        <v>3</v>
      </c>
      <c r="O8" s="95">
        <v>8</v>
      </c>
      <c r="P8"/>
      <c r="Q8" s="96">
        <f>O8+J8</f>
        <v>18</v>
      </c>
      <c r="R8" s="11">
        <v>2</v>
      </c>
      <c r="S8" s="180">
        <f>IFERROR(AVERAGE(F8:G8,K8:L8),"-")</f>
        <v>148.25</v>
      </c>
      <c r="T8" s="97">
        <v>220</v>
      </c>
      <c r="U8" s="97">
        <v>260</v>
      </c>
    </row>
    <row r="9" spans="1:21" s="98" customFormat="1" ht="18">
      <c r="A9" s="20">
        <v>1</v>
      </c>
      <c r="B9" s="34" t="s">
        <v>57</v>
      </c>
      <c r="C9" s="35" t="s">
        <v>63</v>
      </c>
      <c r="D9" s="76"/>
      <c r="E9" s="21" t="s">
        <v>166</v>
      </c>
      <c r="F9" s="93">
        <v>124</v>
      </c>
      <c r="G9" s="93">
        <v>142</v>
      </c>
      <c r="H9" s="179">
        <f>IF(F9=0,0,((AVERAGE(F9:G9))/T9))</f>
        <v>0.6045454545454545</v>
      </c>
      <c r="I9" s="94">
        <v>3</v>
      </c>
      <c r="J9" s="95">
        <v>8</v>
      </c>
      <c r="K9" s="93">
        <v>169</v>
      </c>
      <c r="L9" s="93">
        <v>153</v>
      </c>
      <c r="M9" s="179">
        <f>IF(K9=0,0,((AVERAGE(K9:L9))/U9))</f>
        <v>0.61923076923076925</v>
      </c>
      <c r="N9" s="94">
        <v>2</v>
      </c>
      <c r="O9" s="95">
        <v>9</v>
      </c>
      <c r="P9"/>
      <c r="Q9" s="96">
        <f>O9+J9</f>
        <v>17</v>
      </c>
      <c r="R9" s="11">
        <v>3</v>
      </c>
      <c r="S9" s="180">
        <f>IFERROR(AVERAGE(F9:G9,K9:L9),"-")</f>
        <v>147</v>
      </c>
      <c r="T9" s="97">
        <v>220</v>
      </c>
      <c r="U9" s="97">
        <v>260</v>
      </c>
    </row>
    <row r="10" spans="1:21" s="98" customFormat="1" ht="18">
      <c r="A10" s="20">
        <v>2</v>
      </c>
      <c r="B10" s="34" t="s">
        <v>58</v>
      </c>
      <c r="C10" s="35" t="s">
        <v>64</v>
      </c>
      <c r="D10" s="76"/>
      <c r="E10" s="21" t="s">
        <v>166</v>
      </c>
      <c r="F10" s="93">
        <v>120</v>
      </c>
      <c r="G10" s="93">
        <v>132</v>
      </c>
      <c r="H10" s="179">
        <f>IF(F10=0,0,((AVERAGE(F10:G10))/T10))</f>
        <v>0.57272727272727275</v>
      </c>
      <c r="I10" s="94">
        <v>4</v>
      </c>
      <c r="J10" s="95">
        <v>7</v>
      </c>
      <c r="K10" s="93">
        <v>131</v>
      </c>
      <c r="L10" s="93">
        <v>138</v>
      </c>
      <c r="M10" s="179">
        <f>IF(K10=0,0,((AVERAGE(K10:L10))/U10))</f>
        <v>0.51730769230769236</v>
      </c>
      <c r="N10" s="94">
        <v>5</v>
      </c>
      <c r="O10" s="95">
        <v>6</v>
      </c>
      <c r="P10"/>
      <c r="Q10" s="96">
        <f>O10+J10</f>
        <v>13</v>
      </c>
      <c r="R10" s="11">
        <v>4</v>
      </c>
      <c r="S10" s="180">
        <f>IFERROR(AVERAGE(F10:G10,K10:L10),"-")</f>
        <v>130.25</v>
      </c>
      <c r="T10" s="97">
        <v>220</v>
      </c>
      <c r="U10" s="97">
        <v>260</v>
      </c>
    </row>
    <row r="11" spans="1:21" ht="18">
      <c r="A11" s="177"/>
      <c r="B11" s="171" t="s">
        <v>157</v>
      </c>
      <c r="C11" s="176"/>
      <c r="D11" s="172"/>
      <c r="E11" s="149" t="s">
        <v>95</v>
      </c>
      <c r="F11" s="280" t="s">
        <v>93</v>
      </c>
      <c r="G11" s="281"/>
      <c r="H11" s="281"/>
      <c r="I11" s="281"/>
      <c r="J11" s="282"/>
      <c r="K11" s="283" t="s">
        <v>96</v>
      </c>
      <c r="L11" s="284"/>
      <c r="M11" s="284"/>
      <c r="N11" s="284"/>
      <c r="O11" s="247"/>
      <c r="Q11" s="285" t="s">
        <v>34</v>
      </c>
      <c r="R11" s="286"/>
    </row>
    <row r="23" spans="2:2" ht="20.25">
      <c r="B23" s="44" t="s">
        <v>158</v>
      </c>
    </row>
    <row r="24" spans="2:2" ht="20.25">
      <c r="B24" s="178" t="s">
        <v>159</v>
      </c>
    </row>
  </sheetData>
  <sheetProtection sheet="1" objects="1" scenarios="1" selectLockedCells="1" selectUnlockedCells="1"/>
  <mergeCells count="8">
    <mergeCell ref="F11:J11"/>
    <mergeCell ref="K11:O11"/>
    <mergeCell ref="Q11:R11"/>
    <mergeCell ref="Q3:R3"/>
    <mergeCell ref="Q4:R4"/>
    <mergeCell ref="F6:J6"/>
    <mergeCell ref="K6:O6"/>
    <mergeCell ref="Q6:R6"/>
  </mergeCells>
  <phoneticPr fontId="0"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tabColor rgb="FFFFC000"/>
  </sheetPr>
  <dimension ref="A1:V15"/>
  <sheetViews>
    <sheetView showGridLines="0" zoomScale="90" zoomScaleNormal="90" workbookViewId="0">
      <selection activeCell="W7" sqref="W7"/>
    </sheetView>
  </sheetViews>
  <sheetFormatPr defaultRowHeight="12.75"/>
  <cols>
    <col min="1" max="1" width="6.7109375" style="4" customWidth="1"/>
    <col min="2" max="2" width="24.85546875" customWidth="1"/>
    <col min="3" max="3" width="26.42578125" customWidth="1"/>
    <col min="4" max="4" width="11.42578125" style="4" customWidth="1"/>
    <col min="5" max="5" width="14.7109375" customWidth="1"/>
    <col min="9" max="9" width="7.85546875" customWidth="1"/>
    <col min="14" max="14" width="7.85546875" customWidth="1"/>
    <col min="16" max="16" width="1.28515625" customWidth="1"/>
    <col min="17" max="17" width="10.28515625" customWidth="1"/>
    <col min="20" max="20" width="9.85546875" customWidth="1"/>
    <col min="21" max="22" width="7.7109375" customWidth="1"/>
  </cols>
  <sheetData>
    <row r="1" spans="1:22" ht="26.25" customHeight="1">
      <c r="B1" s="79" t="s">
        <v>148</v>
      </c>
      <c r="C1" s="79"/>
      <c r="D1" s="80"/>
      <c r="E1" s="81"/>
      <c r="F1" s="82"/>
      <c r="G1" s="82"/>
      <c r="H1" s="82"/>
      <c r="I1" s="82"/>
      <c r="J1" s="82"/>
      <c r="K1" s="82"/>
      <c r="L1" s="82"/>
      <c r="M1" s="82"/>
      <c r="N1" s="82"/>
      <c r="O1" s="82"/>
      <c r="P1" s="82"/>
      <c r="Q1" s="82"/>
      <c r="R1" s="83"/>
      <c r="S1" s="221"/>
      <c r="V1" s="4"/>
    </row>
    <row r="2" spans="1:22" ht="23.25">
      <c r="B2" s="84"/>
      <c r="C2" s="84"/>
      <c r="D2" s="85"/>
      <c r="E2" s="84"/>
      <c r="F2" s="86"/>
      <c r="G2" s="1"/>
      <c r="H2" s="1"/>
      <c r="I2" s="10"/>
      <c r="L2" s="7"/>
      <c r="Q2" s="1"/>
      <c r="R2" s="1"/>
      <c r="S2" s="1"/>
    </row>
    <row r="3" spans="1:22" ht="20.25">
      <c r="B3" s="87"/>
      <c r="C3" s="87"/>
      <c r="D3" s="88"/>
      <c r="E3" s="87"/>
      <c r="F3" s="8"/>
      <c r="G3" s="72"/>
      <c r="J3" s="1"/>
      <c r="K3" s="1"/>
      <c r="L3" s="1"/>
      <c r="M3" s="1"/>
      <c r="N3" s="1"/>
      <c r="O3" s="1"/>
      <c r="Q3" s="287" t="s">
        <v>89</v>
      </c>
      <c r="R3" s="288"/>
      <c r="S3" s="1"/>
    </row>
    <row r="4" spans="1:22" ht="20.25">
      <c r="Q4" s="289">
        <f ca="1">NOW()</f>
        <v>41727.383353819445</v>
      </c>
      <c r="R4" s="290"/>
      <c r="S4" s="1"/>
      <c r="U4" s="4"/>
      <c r="V4" s="4"/>
    </row>
    <row r="5" spans="1:22" s="5" customFormat="1" ht="31.5">
      <c r="A5" s="73" t="s">
        <v>90</v>
      </c>
      <c r="B5" s="75" t="s">
        <v>91</v>
      </c>
      <c r="C5" s="75" t="s">
        <v>69</v>
      </c>
      <c r="D5" s="89" t="s">
        <v>30</v>
      </c>
      <c r="E5" s="75" t="s">
        <v>13</v>
      </c>
      <c r="F5" s="73" t="s">
        <v>71</v>
      </c>
      <c r="G5" s="73" t="s">
        <v>72</v>
      </c>
      <c r="H5" s="73" t="s">
        <v>92</v>
      </c>
      <c r="I5" s="73" t="s">
        <v>32</v>
      </c>
      <c r="J5" s="73" t="s">
        <v>33</v>
      </c>
      <c r="K5" s="73" t="s">
        <v>71</v>
      </c>
      <c r="L5" s="73" t="s">
        <v>72</v>
      </c>
      <c r="M5" s="73" t="s">
        <v>92</v>
      </c>
      <c r="N5" s="73" t="s">
        <v>32</v>
      </c>
      <c r="O5" s="73" t="s">
        <v>33</v>
      </c>
      <c r="P5"/>
      <c r="Q5" s="90" t="s">
        <v>25</v>
      </c>
      <c r="R5" s="90" t="s">
        <v>26</v>
      </c>
      <c r="S5" s="222" t="s">
        <v>180</v>
      </c>
      <c r="T5" s="91" t="s">
        <v>151</v>
      </c>
      <c r="U5" s="152" t="s">
        <v>149</v>
      </c>
      <c r="V5" s="152" t="s">
        <v>150</v>
      </c>
    </row>
    <row r="6" spans="1:22" ht="18">
      <c r="A6" s="177"/>
      <c r="B6" s="162" t="s">
        <v>161</v>
      </c>
      <c r="C6" s="176"/>
      <c r="D6" s="172"/>
      <c r="E6" s="149"/>
      <c r="F6" s="280" t="s">
        <v>93</v>
      </c>
      <c r="G6" s="281"/>
      <c r="H6" s="281"/>
      <c r="I6" s="281"/>
      <c r="J6" s="282"/>
      <c r="K6" s="283" t="s">
        <v>94</v>
      </c>
      <c r="L6" s="284"/>
      <c r="M6" s="284"/>
      <c r="N6" s="284"/>
      <c r="O6" s="247"/>
      <c r="Q6" s="285" t="s">
        <v>34</v>
      </c>
      <c r="R6" s="286"/>
    </row>
    <row r="7" spans="1:22" s="98" customFormat="1" ht="18.75">
      <c r="A7" s="92"/>
      <c r="B7" s="34"/>
      <c r="C7" s="35"/>
      <c r="D7" s="76"/>
      <c r="E7" s="21"/>
      <c r="F7" s="93"/>
      <c r="G7" s="93"/>
      <c r="H7" s="179">
        <f>IF(F7=0,0,((AVERAGE(F7:G7))/U7))</f>
        <v>0</v>
      </c>
      <c r="I7" s="94"/>
      <c r="J7" s="93">
        <f>IF(I7=0,,IF(I7&gt;10,,11-(I7)))</f>
        <v>0</v>
      </c>
      <c r="K7" s="93"/>
      <c r="L7" s="93"/>
      <c r="M7" s="179">
        <f>IF(K7=0,0,((AVERAGE(K7:L7))/V7))</f>
        <v>0</v>
      </c>
      <c r="N7" s="94"/>
      <c r="O7" s="93">
        <f>IF(N7=0,,IF(N7&gt;10,,11-(N7)))</f>
        <v>0</v>
      </c>
      <c r="P7"/>
      <c r="Q7" s="96">
        <f>O7+J7</f>
        <v>0</v>
      </c>
      <c r="R7" s="11"/>
      <c r="S7" s="220" t="str">
        <f>IF(OR(R7&gt;10,R7=0),"-",IF(AND(H7&gt;=0.55,M7&gt;=0.55),"Q2",IF(OR(H7&gt;=0.55,M7&gt;=0.55),"Q1","-")))</f>
        <v>-</v>
      </c>
      <c r="T7" s="180" t="str">
        <f>IFERROR(AVERAGE(F7:G7,K7:L7),"-")</f>
        <v>-</v>
      </c>
      <c r="U7" s="97">
        <v>0</v>
      </c>
      <c r="V7" s="97">
        <v>0</v>
      </c>
    </row>
    <row r="8" spans="1:22" s="98" customFormat="1" ht="18.75">
      <c r="A8" s="92"/>
      <c r="B8" s="34"/>
      <c r="C8" s="35"/>
      <c r="D8" s="76"/>
      <c r="E8" s="21"/>
      <c r="F8" s="93"/>
      <c r="G8" s="93"/>
      <c r="H8" s="179">
        <f>IF(F8=0,0,((AVERAGE(F8:G8))/U8))</f>
        <v>0</v>
      </c>
      <c r="I8" s="94"/>
      <c r="J8" s="93">
        <f>IF(I8=0,,IF(I8&gt;10,,11-(I8)))</f>
        <v>0</v>
      </c>
      <c r="K8" s="93"/>
      <c r="L8" s="93"/>
      <c r="M8" s="179">
        <f>IF(K8=0,0,((AVERAGE(K8:L8))/V8))</f>
        <v>0</v>
      </c>
      <c r="N8" s="94"/>
      <c r="O8" s="93">
        <f>IF(N8=0,,IF(N8&gt;10,,11-(N8)))</f>
        <v>0</v>
      </c>
      <c r="P8"/>
      <c r="Q8" s="96">
        <f>O8+J8</f>
        <v>0</v>
      </c>
      <c r="R8" s="11"/>
      <c r="S8" s="220" t="str">
        <f>IF(OR(R8&gt;10,R8=0),"-",IF(AND(H8&gt;=0.55,M8&gt;=0.55),"Q2",IF(OR(H8&gt;=0.55,M8&gt;=0.55),"Q1","-")))</f>
        <v>-</v>
      </c>
      <c r="T8" s="180" t="str">
        <f>IFERROR(AVERAGE(F8:G8,K8:L8),"-")</f>
        <v>-</v>
      </c>
      <c r="U8" s="97">
        <v>0</v>
      </c>
      <c r="V8" s="97">
        <v>0</v>
      </c>
    </row>
    <row r="9" spans="1:22" s="98" customFormat="1" ht="18.75">
      <c r="A9" s="92"/>
      <c r="B9" s="34"/>
      <c r="C9" s="35"/>
      <c r="D9" s="76"/>
      <c r="E9" s="21"/>
      <c r="F9" s="93"/>
      <c r="G9" s="93"/>
      <c r="H9" s="179">
        <f>IF(F9=0,0,((AVERAGE(F9:G9))/U9))</f>
        <v>0</v>
      </c>
      <c r="I9" s="94"/>
      <c r="J9" s="93">
        <f>IF(I9=0,,IF(I9&gt;10,,11-(I9)))</f>
        <v>0</v>
      </c>
      <c r="K9" s="93"/>
      <c r="L9" s="93"/>
      <c r="M9" s="179">
        <f>IF(K9=0,0,((AVERAGE(K9:L9))/V9))</f>
        <v>0</v>
      </c>
      <c r="N9" s="94"/>
      <c r="O9" s="93">
        <f>IF(N9=0,,IF(N9&gt;10,,11-(N9)))</f>
        <v>0</v>
      </c>
      <c r="P9"/>
      <c r="Q9" s="96">
        <f>O9+J9</f>
        <v>0</v>
      </c>
      <c r="R9" s="11"/>
      <c r="S9" s="220" t="str">
        <f>IF(OR(R9&gt;10,R9=0),"-",IF(AND(H9&gt;=0.55,M9&gt;=0.55),"Q2",IF(OR(H9&gt;=0.55,M9&gt;=0.55),"Q1","-")))</f>
        <v>-</v>
      </c>
      <c r="T9" s="180" t="str">
        <f>IFERROR(AVERAGE(F9:G9,K9:L9),"-")</f>
        <v>-</v>
      </c>
      <c r="U9" s="97">
        <v>0</v>
      </c>
      <c r="V9" s="97">
        <v>0</v>
      </c>
    </row>
    <row r="10" spans="1:22" s="98" customFormat="1" ht="18.75">
      <c r="A10" s="92"/>
      <c r="B10" s="34"/>
      <c r="C10" s="35"/>
      <c r="D10" s="76"/>
      <c r="E10" s="62"/>
      <c r="F10" s="93"/>
      <c r="G10" s="93"/>
      <c r="H10" s="179">
        <f>IF(F10=0,0,((AVERAGE(F10:G10))/U10))</f>
        <v>0</v>
      </c>
      <c r="I10" s="94"/>
      <c r="J10" s="93">
        <f>IF(I10=0,,IF(I10&gt;10,,11-(I10)))</f>
        <v>0</v>
      </c>
      <c r="K10" s="93"/>
      <c r="L10" s="93"/>
      <c r="M10" s="179">
        <f>IF(K10=0,0,((AVERAGE(K10:L10))/V10))</f>
        <v>0</v>
      </c>
      <c r="N10" s="94"/>
      <c r="O10" s="93">
        <f>IF(N10=0,,IF(N10&gt;10,,11-(N10)))</f>
        <v>0</v>
      </c>
      <c r="P10"/>
      <c r="Q10" s="96">
        <f>O10+J10</f>
        <v>0</v>
      </c>
      <c r="R10" s="11"/>
      <c r="S10" s="220" t="str">
        <f>IF(OR(R10&gt;10,R10=0),"-",IF(AND(H10&gt;=0.55,M10&gt;=0.55),"Q2",IF(OR(H10&gt;=0.55,M10&gt;=0.55),"Q1","-")))</f>
        <v>-</v>
      </c>
      <c r="T10" s="180" t="str">
        <f>IFERROR(AVERAGE(F10:G10,K10:L10),"-")</f>
        <v>-</v>
      </c>
      <c r="U10" s="97">
        <v>0</v>
      </c>
      <c r="V10" s="97">
        <v>0</v>
      </c>
    </row>
    <row r="11" spans="1:22" ht="18">
      <c r="A11" s="177"/>
      <c r="B11" s="162" t="s">
        <v>160</v>
      </c>
      <c r="C11" s="176"/>
      <c r="D11" s="172"/>
      <c r="E11" s="149" t="s">
        <v>95</v>
      </c>
      <c r="F11" s="280" t="s">
        <v>93</v>
      </c>
      <c r="G11" s="281"/>
      <c r="H11" s="281"/>
      <c r="I11" s="281"/>
      <c r="J11" s="282"/>
      <c r="K11" s="283" t="s">
        <v>96</v>
      </c>
      <c r="L11" s="284"/>
      <c r="M11" s="284"/>
      <c r="N11" s="284"/>
      <c r="O11" s="247"/>
      <c r="Q11" s="285" t="s">
        <v>34</v>
      </c>
      <c r="R11" s="286"/>
    </row>
    <row r="12" spans="1:22" ht="18">
      <c r="A12" s="177"/>
      <c r="B12" s="162" t="s">
        <v>162</v>
      </c>
      <c r="C12" s="176"/>
      <c r="D12" s="172"/>
      <c r="E12" s="149"/>
      <c r="F12" s="280" t="s">
        <v>97</v>
      </c>
      <c r="G12" s="281"/>
      <c r="H12" s="281"/>
      <c r="I12" s="281"/>
      <c r="J12" s="282"/>
      <c r="K12" s="283" t="s">
        <v>98</v>
      </c>
      <c r="L12" s="284"/>
      <c r="M12" s="284"/>
      <c r="N12" s="284"/>
      <c r="O12" s="247"/>
      <c r="Q12" s="285" t="s">
        <v>34</v>
      </c>
      <c r="R12" s="286"/>
    </row>
    <row r="13" spans="1:22" ht="18">
      <c r="A13" s="177"/>
      <c r="B13" s="162" t="s">
        <v>163</v>
      </c>
      <c r="C13" s="176"/>
      <c r="D13" s="172"/>
      <c r="E13" s="149" t="s">
        <v>95</v>
      </c>
      <c r="F13" s="280" t="s">
        <v>99</v>
      </c>
      <c r="G13" s="281"/>
      <c r="H13" s="281"/>
      <c r="I13" s="281"/>
      <c r="J13" s="282"/>
      <c r="K13" s="283" t="s">
        <v>100</v>
      </c>
      <c r="L13" s="284"/>
      <c r="M13" s="284"/>
      <c r="N13" s="284"/>
      <c r="O13" s="247"/>
      <c r="Q13" s="285" t="s">
        <v>34</v>
      </c>
      <c r="R13" s="286"/>
    </row>
    <row r="14" spans="1:22" ht="18">
      <c r="A14" s="177"/>
      <c r="B14" s="162" t="s">
        <v>164</v>
      </c>
      <c r="C14" s="176"/>
      <c r="D14" s="172"/>
      <c r="E14" s="149"/>
      <c r="F14" s="280" t="s">
        <v>101</v>
      </c>
      <c r="G14" s="281"/>
      <c r="H14" s="281"/>
      <c r="I14" s="281"/>
      <c r="J14" s="282"/>
      <c r="K14" s="283" t="s">
        <v>102</v>
      </c>
      <c r="L14" s="284"/>
      <c r="M14" s="284"/>
      <c r="N14" s="284"/>
      <c r="O14" s="247"/>
      <c r="Q14" s="285" t="s">
        <v>34</v>
      </c>
      <c r="R14" s="286"/>
    </row>
    <row r="15" spans="1:22" ht="18">
      <c r="A15" s="177"/>
      <c r="B15" s="162" t="s">
        <v>165</v>
      </c>
      <c r="C15" s="176"/>
      <c r="D15" s="172"/>
      <c r="E15" s="149"/>
      <c r="F15" s="280" t="s">
        <v>102</v>
      </c>
      <c r="G15" s="281"/>
      <c r="H15" s="281"/>
      <c r="I15" s="281"/>
      <c r="J15" s="282"/>
      <c r="K15" s="283" t="s">
        <v>93</v>
      </c>
      <c r="L15" s="284"/>
      <c r="M15" s="284"/>
      <c r="N15" s="284"/>
      <c r="O15" s="247"/>
      <c r="Q15" s="285" t="s">
        <v>34</v>
      </c>
      <c r="R15" s="286"/>
    </row>
  </sheetData>
  <mergeCells count="20">
    <mergeCell ref="F11:J11"/>
    <mergeCell ref="K11:O11"/>
    <mergeCell ref="Q11:R11"/>
    <mergeCell ref="Q3:R3"/>
    <mergeCell ref="Q4:R4"/>
    <mergeCell ref="F6:J6"/>
    <mergeCell ref="K6:O6"/>
    <mergeCell ref="Q6:R6"/>
    <mergeCell ref="F12:J12"/>
    <mergeCell ref="K12:O12"/>
    <mergeCell ref="Q12:R12"/>
    <mergeCell ref="F13:J13"/>
    <mergeCell ref="K13:O13"/>
    <mergeCell ref="Q13:R13"/>
    <mergeCell ref="F14:J14"/>
    <mergeCell ref="K14:O14"/>
    <mergeCell ref="Q14:R14"/>
    <mergeCell ref="F15:J15"/>
    <mergeCell ref="K15:O15"/>
    <mergeCell ref="Q15:R15"/>
  </mergeCells>
  <phoneticPr fontId="0" type="noConversion"/>
  <conditionalFormatting sqref="S7:S10">
    <cfRule type="containsText" dxfId="8" priority="1" operator="containsText" text="Q">
      <formula>NOT(ISERROR(SEARCH("Q",S7)))</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tabColor rgb="FF00B0F0"/>
  </sheetPr>
  <dimension ref="B1:W25"/>
  <sheetViews>
    <sheetView showGridLines="0" showRowColHeaders="0" zoomScale="90" zoomScaleNormal="90" workbookViewId="0">
      <selection activeCell="E31" sqref="E31"/>
    </sheetView>
  </sheetViews>
  <sheetFormatPr defaultColWidth="8.28515625" defaultRowHeight="12.75"/>
  <cols>
    <col min="1" max="1" width="7.140625" customWidth="1"/>
    <col min="2" max="2" width="8.42578125" customWidth="1"/>
    <col min="3" max="3" width="29.5703125" customWidth="1"/>
    <col min="4" max="4" width="20.28515625" style="4" customWidth="1"/>
    <col min="5" max="5" width="9.7109375" customWidth="1"/>
    <col min="6" max="6" width="17.42578125" customWidth="1"/>
    <col min="7" max="7" width="8.28515625" customWidth="1"/>
    <col min="8" max="9" width="9.140625" customWidth="1"/>
    <col min="10" max="10" width="2.42578125" customWidth="1"/>
    <col min="11" max="13" width="9.140625" customWidth="1"/>
    <col min="14" max="14" width="9" customWidth="1"/>
    <col min="15" max="15" width="2.140625" customWidth="1"/>
    <col min="16" max="16" width="11.140625" customWidth="1"/>
    <col min="17" max="17" width="9.140625" customWidth="1"/>
    <col min="18" max="18" width="1.42578125" customWidth="1"/>
    <col min="19" max="19" width="5.140625" customWidth="1"/>
    <col min="20" max="20" width="2" customWidth="1"/>
    <col min="21" max="21" width="6.7109375" customWidth="1"/>
    <col min="22" max="22" width="1.7109375" customWidth="1"/>
    <col min="23" max="248" width="9.140625" customWidth="1"/>
    <col min="249" max="249" width="7.140625" customWidth="1"/>
    <col min="250" max="250" width="33.140625" customWidth="1"/>
    <col min="251" max="251" width="29.5703125" customWidth="1"/>
    <col min="252" max="252" width="9.5703125" customWidth="1"/>
    <col min="253" max="253" width="9.140625" customWidth="1"/>
    <col min="254" max="254" width="14.85546875" customWidth="1"/>
  </cols>
  <sheetData>
    <row r="1" spans="2:23" ht="15.75">
      <c r="B1" s="69"/>
      <c r="C1" s="68"/>
      <c r="D1" s="68"/>
      <c r="E1" s="68"/>
      <c r="F1" s="68"/>
      <c r="G1" s="2"/>
      <c r="H1" s="4"/>
      <c r="I1" s="4"/>
      <c r="K1" s="4"/>
      <c r="N1" s="4"/>
      <c r="P1" s="4"/>
    </row>
    <row r="2" spans="2:23" ht="25.5" customHeight="1">
      <c r="D2"/>
      <c r="E2" s="4"/>
      <c r="G2" s="293" t="s">
        <v>66</v>
      </c>
      <c r="H2" s="294"/>
      <c r="I2" s="295"/>
      <c r="K2" s="296" t="s">
        <v>7</v>
      </c>
      <c r="L2" s="297"/>
      <c r="M2" s="297"/>
      <c r="N2" s="298"/>
      <c r="P2" s="299">
        <f ca="1">NOW()</f>
        <v>41727.383353819445</v>
      </c>
      <c r="Q2" s="300"/>
      <c r="S2" s="244" t="s">
        <v>50</v>
      </c>
    </row>
    <row r="3" spans="2:23" s="5" customFormat="1" ht="31.5">
      <c r="B3" s="73" t="s">
        <v>67</v>
      </c>
      <c r="C3" s="74" t="s">
        <v>68</v>
      </c>
      <c r="D3" s="75" t="s">
        <v>69</v>
      </c>
      <c r="E3" s="73" t="s">
        <v>70</v>
      </c>
      <c r="F3" s="74" t="s">
        <v>13</v>
      </c>
      <c r="G3" s="73" t="s">
        <v>71</v>
      </c>
      <c r="H3" s="73" t="s">
        <v>72</v>
      </c>
      <c r="I3" s="73" t="s">
        <v>183</v>
      </c>
      <c r="J3"/>
      <c r="K3" s="73" t="s">
        <v>73</v>
      </c>
      <c r="L3" s="73" t="s">
        <v>74</v>
      </c>
      <c r="M3" s="73" t="s">
        <v>75</v>
      </c>
      <c r="N3" s="73" t="s">
        <v>76</v>
      </c>
      <c r="O3"/>
      <c r="P3" s="73" t="s">
        <v>77</v>
      </c>
      <c r="Q3" s="73" t="s">
        <v>78</v>
      </c>
      <c r="R3"/>
      <c r="S3" s="245"/>
      <c r="T3"/>
      <c r="U3" s="73" t="s">
        <v>79</v>
      </c>
      <c r="V3"/>
      <c r="W3" s="225" t="s">
        <v>184</v>
      </c>
    </row>
    <row r="4" spans="2:23" ht="20.25">
      <c r="B4" s="163"/>
      <c r="C4" s="164" t="s">
        <v>80</v>
      </c>
      <c r="D4" s="165"/>
      <c r="E4" s="166"/>
      <c r="F4" s="165"/>
      <c r="G4" s="165"/>
      <c r="H4" s="167"/>
      <c r="I4" s="202"/>
      <c r="K4" s="165"/>
      <c r="L4" s="167"/>
      <c r="M4" s="167"/>
      <c r="N4" s="202"/>
      <c r="P4" s="291"/>
      <c r="Q4" s="292"/>
      <c r="S4" s="58"/>
      <c r="U4" s="168"/>
    </row>
    <row r="5" spans="2:23" s="5" customFormat="1" ht="19.5" customHeight="1">
      <c r="B5" s="76">
        <v>6</v>
      </c>
      <c r="C5" s="227" t="s">
        <v>190</v>
      </c>
      <c r="D5" s="175"/>
      <c r="E5" s="22"/>
      <c r="F5" s="21"/>
      <c r="G5" s="77">
        <v>188</v>
      </c>
      <c r="H5" s="77">
        <v>175</v>
      </c>
      <c r="I5" s="181">
        <f>IF(G5=0,0,(AVERAGE(G5:H5)/3))</f>
        <v>60.5</v>
      </c>
      <c r="K5" s="77"/>
      <c r="L5" s="77">
        <v>2</v>
      </c>
      <c r="M5" s="77">
        <f>L5+K5</f>
        <v>2</v>
      </c>
      <c r="N5" s="78">
        <v>0</v>
      </c>
      <c r="P5" s="182">
        <f>I5-M5</f>
        <v>58.5</v>
      </c>
      <c r="Q5" s="20">
        <v>1</v>
      </c>
      <c r="S5" s="43" t="str">
        <f>IF(OR(Q5&gt;10,Q5=0),"-",IF(AND((AVERAGE(G5:H5)/W5)&gt;0.55,M5=0),"Q","-"))</f>
        <v>-</v>
      </c>
      <c r="U5" s="20">
        <f>IF(Q5=0,,IF(Q5&gt;10,,11-(Q5)))</f>
        <v>10</v>
      </c>
      <c r="W5" s="226">
        <v>240</v>
      </c>
    </row>
    <row r="6" spans="2:23" s="5" customFormat="1" ht="19.5" customHeight="1">
      <c r="B6" s="76">
        <v>4</v>
      </c>
      <c r="C6" s="227" t="s">
        <v>188</v>
      </c>
      <c r="D6" s="35"/>
      <c r="E6" s="22"/>
      <c r="F6" s="21"/>
      <c r="G6" s="77">
        <v>155</v>
      </c>
      <c r="H6" s="77">
        <v>186</v>
      </c>
      <c r="I6" s="181">
        <f>IF(G6=0,0,(AVERAGE(G6:H6)/3))</f>
        <v>56.833333333333336</v>
      </c>
      <c r="K6" s="77">
        <v>4</v>
      </c>
      <c r="L6" s="77"/>
      <c r="M6" s="77">
        <f>L6+K6</f>
        <v>4</v>
      </c>
      <c r="N6" s="78">
        <v>0</v>
      </c>
      <c r="P6" s="182">
        <f>I6-M6</f>
        <v>52.833333333333336</v>
      </c>
      <c r="Q6" s="20">
        <v>2</v>
      </c>
      <c r="S6" s="43" t="str">
        <f>IF(OR(Q6&gt;10,Q6=0),"-",IF(AND((AVERAGE(G6:H6)/W6)&gt;0.55,M6=0),"Q","-"))</f>
        <v>-</v>
      </c>
      <c r="U6" s="20">
        <f>IF(Q6=0,,IF(Q6&gt;10,,11-(Q6)))</f>
        <v>9</v>
      </c>
      <c r="W6" s="226">
        <v>240</v>
      </c>
    </row>
    <row r="7" spans="2:23" s="5" customFormat="1" ht="19.5" customHeight="1">
      <c r="B7" s="76">
        <v>3</v>
      </c>
      <c r="C7" s="174" t="s">
        <v>185</v>
      </c>
      <c r="D7" s="35" t="s">
        <v>186</v>
      </c>
      <c r="E7" s="22">
        <v>12354</v>
      </c>
      <c r="F7" s="21" t="s">
        <v>187</v>
      </c>
      <c r="G7" s="77">
        <v>145</v>
      </c>
      <c r="H7" s="77">
        <v>165</v>
      </c>
      <c r="I7" s="181">
        <f>IF(G7=0,0,(AVERAGE(G7:H7)/3))</f>
        <v>51.666666666666664</v>
      </c>
      <c r="K7" s="77"/>
      <c r="L7" s="77"/>
      <c r="M7" s="77">
        <f>L7+K7</f>
        <v>0</v>
      </c>
      <c r="N7" s="78">
        <v>0</v>
      </c>
      <c r="P7" s="182">
        <f>I7-M7</f>
        <v>51.666666666666664</v>
      </c>
      <c r="Q7" s="20">
        <v>3</v>
      </c>
      <c r="S7" s="43" t="str">
        <f>IF(OR(Q7&gt;10,Q7=0),"-",IF(AND((AVERAGE(G7:H7)/W7)&gt;0.55,M7=0),"Q","-"))</f>
        <v>Q</v>
      </c>
      <c r="U7" s="20">
        <f>IF(Q7=0,,IF(Q7&gt;10,,11-(Q7)))</f>
        <v>8</v>
      </c>
      <c r="W7" s="226">
        <v>240</v>
      </c>
    </row>
    <row r="8" spans="2:23" s="5" customFormat="1" ht="19.5" customHeight="1">
      <c r="B8" s="76">
        <v>5</v>
      </c>
      <c r="C8" s="227" t="s">
        <v>189</v>
      </c>
      <c r="D8" s="35"/>
      <c r="E8" s="22"/>
      <c r="F8" s="21"/>
      <c r="G8" s="77">
        <v>132</v>
      </c>
      <c r="H8" s="77">
        <v>118</v>
      </c>
      <c r="I8" s="181">
        <f>IF(G8=0,0,(AVERAGE(G8:H8)/3))</f>
        <v>41.666666666666664</v>
      </c>
      <c r="K8" s="77"/>
      <c r="L8" s="77"/>
      <c r="M8" s="77">
        <f>L8+K8</f>
        <v>0</v>
      </c>
      <c r="N8" s="78">
        <v>0</v>
      </c>
      <c r="P8" s="182">
        <f>I8-M8</f>
        <v>41.666666666666664</v>
      </c>
      <c r="Q8" s="20">
        <v>4</v>
      </c>
      <c r="S8" s="43" t="str">
        <f>IF(OR(Q8&gt;10,Q8=0),"-",IF(AND((AVERAGE(G8:H8)/W8)&gt;0.55,M8=0),"Q","-"))</f>
        <v>-</v>
      </c>
      <c r="U8" s="20">
        <f>IF(Q8=0,,IF(Q8&gt;10,,11-(Q8)))</f>
        <v>7</v>
      </c>
      <c r="W8" s="226">
        <v>240</v>
      </c>
    </row>
    <row r="9" spans="2:23" ht="20.25">
      <c r="B9" s="163"/>
      <c r="C9" s="164" t="s">
        <v>81</v>
      </c>
      <c r="D9" s="165"/>
      <c r="E9" s="166"/>
      <c r="F9" s="165"/>
      <c r="G9" s="165"/>
      <c r="H9" s="167"/>
      <c r="I9" s="202"/>
      <c r="K9" s="165"/>
      <c r="L9" s="167"/>
      <c r="M9" s="167"/>
      <c r="N9" s="202"/>
      <c r="P9" s="291"/>
      <c r="Q9" s="292"/>
      <c r="S9" s="58"/>
      <c r="U9" s="168"/>
    </row>
    <row r="10" spans="2:23" ht="20.25">
      <c r="B10" s="163"/>
      <c r="C10" s="164" t="s">
        <v>82</v>
      </c>
      <c r="D10" s="165"/>
      <c r="E10" s="166"/>
      <c r="F10" s="165"/>
      <c r="G10" s="165"/>
      <c r="H10" s="167"/>
      <c r="I10" s="202"/>
      <c r="K10" s="165"/>
      <c r="L10" s="167"/>
      <c r="M10" s="167"/>
      <c r="N10" s="202"/>
      <c r="P10" s="291"/>
      <c r="Q10" s="292"/>
      <c r="S10" s="58"/>
      <c r="U10" s="168"/>
    </row>
    <row r="11" spans="2:23" ht="20.25">
      <c r="B11" s="163"/>
      <c r="C11" s="164" t="s">
        <v>83</v>
      </c>
      <c r="D11" s="165"/>
      <c r="E11" s="166"/>
      <c r="F11" s="165"/>
      <c r="G11" s="165"/>
      <c r="H11" s="167"/>
      <c r="I11" s="202"/>
      <c r="K11" s="165"/>
      <c r="L11" s="167"/>
      <c r="M11" s="167"/>
      <c r="N11" s="202"/>
      <c r="P11" s="291"/>
      <c r="Q11" s="292"/>
      <c r="S11" s="58"/>
      <c r="U11" s="168"/>
    </row>
    <row r="12" spans="2:23" ht="20.25">
      <c r="B12" s="163"/>
      <c r="C12" s="164" t="s">
        <v>84</v>
      </c>
      <c r="D12" s="165"/>
      <c r="E12" s="166"/>
      <c r="F12" s="165"/>
      <c r="G12" s="165"/>
      <c r="H12" s="167"/>
      <c r="I12" s="202"/>
      <c r="K12" s="165"/>
      <c r="L12" s="167"/>
      <c r="M12" s="167"/>
      <c r="N12" s="202"/>
      <c r="P12" s="291"/>
      <c r="Q12" s="292"/>
      <c r="S12" s="58"/>
      <c r="U12" s="168"/>
    </row>
    <row r="13" spans="2:23" ht="20.25">
      <c r="B13" s="163"/>
      <c r="C13" s="164" t="s">
        <v>85</v>
      </c>
      <c r="D13" s="165"/>
      <c r="E13" s="166"/>
      <c r="F13" s="165"/>
      <c r="G13" s="165"/>
      <c r="H13" s="167"/>
      <c r="I13" s="202"/>
      <c r="K13" s="165"/>
      <c r="L13" s="167"/>
      <c r="M13" s="167"/>
      <c r="N13" s="202"/>
      <c r="P13" s="291"/>
      <c r="Q13" s="292"/>
      <c r="S13" s="58"/>
      <c r="U13" s="168"/>
    </row>
    <row r="14" spans="2:23" ht="20.25">
      <c r="B14" s="163"/>
      <c r="C14" s="164" t="s">
        <v>86</v>
      </c>
      <c r="D14" s="165"/>
      <c r="E14" s="166"/>
      <c r="F14" s="165"/>
      <c r="G14" s="165"/>
      <c r="H14" s="167"/>
      <c r="I14" s="202"/>
      <c r="K14" s="165"/>
      <c r="L14" s="167"/>
      <c r="M14" s="167"/>
      <c r="N14" s="202"/>
      <c r="P14" s="291"/>
      <c r="Q14" s="292"/>
      <c r="S14" s="58"/>
      <c r="U14" s="168"/>
    </row>
    <row r="15" spans="2:23" ht="20.25">
      <c r="B15" s="163"/>
      <c r="C15" s="164" t="s">
        <v>87</v>
      </c>
      <c r="D15" s="165"/>
      <c r="E15" s="166"/>
      <c r="F15" s="165"/>
      <c r="G15" s="165"/>
      <c r="H15" s="167"/>
      <c r="I15" s="202"/>
      <c r="K15" s="165"/>
      <c r="L15" s="167"/>
      <c r="M15" s="167"/>
      <c r="N15" s="202"/>
      <c r="P15" s="291"/>
      <c r="Q15" s="292"/>
      <c r="S15" s="58"/>
      <c r="U15" s="168"/>
    </row>
    <row r="16" spans="2:23" ht="20.25">
      <c r="B16" s="163"/>
      <c r="C16" s="164" t="s">
        <v>88</v>
      </c>
      <c r="D16" s="165"/>
      <c r="E16" s="166"/>
      <c r="F16" s="165"/>
      <c r="G16" s="165"/>
      <c r="H16" s="167"/>
      <c r="I16" s="202"/>
      <c r="K16" s="165"/>
      <c r="L16" s="167"/>
      <c r="M16" s="167"/>
      <c r="N16" s="202"/>
      <c r="P16" s="291"/>
      <c r="Q16" s="292"/>
      <c r="S16" s="58"/>
      <c r="U16" s="168"/>
    </row>
    <row r="21" spans="2:11" ht="20.25">
      <c r="B21" s="44" t="s">
        <v>158</v>
      </c>
      <c r="G21" s="200" t="s">
        <v>171</v>
      </c>
    </row>
    <row r="22" spans="2:11" ht="20.25">
      <c r="B22" s="178" t="s">
        <v>159</v>
      </c>
      <c r="G22" s="199" t="s">
        <v>167</v>
      </c>
      <c r="H22" s="199"/>
      <c r="I22" s="199"/>
      <c r="J22" s="199"/>
      <c r="K22" s="199"/>
    </row>
    <row r="23" spans="2:11" ht="20.25">
      <c r="B23" s="44" t="s">
        <v>172</v>
      </c>
      <c r="G23" s="199" t="s">
        <v>169</v>
      </c>
      <c r="H23" s="199"/>
      <c r="I23" s="199"/>
      <c r="J23" s="199"/>
      <c r="K23" s="199"/>
    </row>
    <row r="24" spans="2:11" ht="15">
      <c r="G24" s="199" t="s">
        <v>168</v>
      </c>
      <c r="H24" s="199"/>
      <c r="I24" s="199"/>
      <c r="J24" s="199"/>
      <c r="K24" s="199"/>
    </row>
    <row r="25" spans="2:11" ht="15">
      <c r="G25" s="199" t="s">
        <v>170</v>
      </c>
      <c r="H25" s="199"/>
      <c r="I25" s="199"/>
      <c r="J25" s="199"/>
      <c r="K25" s="199"/>
    </row>
  </sheetData>
  <sheetProtection sheet="1" objects="1" scenarios="1" selectLockedCells="1" selectUnlockedCells="1"/>
  <mergeCells count="13">
    <mergeCell ref="G2:I2"/>
    <mergeCell ref="K2:N2"/>
    <mergeCell ref="P2:Q2"/>
    <mergeCell ref="S2:S3"/>
    <mergeCell ref="P4:Q4"/>
    <mergeCell ref="P14:Q14"/>
    <mergeCell ref="P15:Q15"/>
    <mergeCell ref="P16:Q16"/>
    <mergeCell ref="P9:Q9"/>
    <mergeCell ref="P10:Q10"/>
    <mergeCell ref="P11:Q11"/>
    <mergeCell ref="P12:Q12"/>
    <mergeCell ref="P13:Q13"/>
  </mergeCells>
  <phoneticPr fontId="0" type="noConversion"/>
  <conditionalFormatting sqref="S9:S16">
    <cfRule type="cellIs" dxfId="7" priority="1" operator="equal">
      <formula>"Q"</formula>
    </cfRule>
  </conditionalFormatting>
  <conditionalFormatting sqref="S2:S8">
    <cfRule type="cellIs" dxfId="6" priority="2" operator="equal">
      <formula>"Q"</formula>
    </cfRule>
  </conditionalFormatting>
  <pageMargins left="0.7" right="0.7" top="0.75" bottom="0.75" header="0.3" footer="0.3"/>
  <pageSetup paperSize="9"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sheetPr>
    <tabColor rgb="FF00B0F0"/>
  </sheetPr>
  <dimension ref="B1:Z17"/>
  <sheetViews>
    <sheetView showGridLines="0" zoomScale="90" zoomScaleNormal="90" workbookViewId="0">
      <selection activeCell="H7" sqref="H7"/>
    </sheetView>
  </sheetViews>
  <sheetFormatPr defaultColWidth="8.28515625" defaultRowHeight="12.75"/>
  <cols>
    <col min="1" max="1" width="2.28515625" customWidth="1"/>
    <col min="2" max="2" width="7.140625" customWidth="1"/>
    <col min="3" max="3" width="24.42578125" customWidth="1"/>
    <col min="4" max="4" width="29.5703125" customWidth="1"/>
    <col min="5" max="5" width="9.140625" style="4" customWidth="1"/>
    <col min="6" max="6" width="16.85546875" customWidth="1"/>
    <col min="7" max="9" width="10" customWidth="1"/>
    <col min="10" max="10" width="2" customWidth="1"/>
    <col min="11" max="14" width="11.7109375" customWidth="1"/>
    <col min="15" max="15" width="2" customWidth="1"/>
    <col min="16" max="16" width="11.140625" customWidth="1"/>
    <col min="17" max="17" width="10.140625" customWidth="1"/>
    <col min="18" max="18" width="1.42578125" customWidth="1"/>
    <col min="19" max="19" width="8" customWidth="1"/>
    <col min="20" max="20" width="1.42578125" customWidth="1"/>
    <col min="21" max="21" width="9.42578125" customWidth="1"/>
    <col min="22" max="22" width="1.28515625" customWidth="1"/>
    <col min="23" max="249" width="9.140625" customWidth="1"/>
    <col min="250" max="250" width="7.140625" customWidth="1"/>
    <col min="251" max="251" width="33.140625" customWidth="1"/>
    <col min="252" max="252" width="29.5703125" customWidth="1"/>
    <col min="253" max="253" width="9.5703125" customWidth="1"/>
    <col min="254" max="254" width="9.140625" customWidth="1"/>
    <col min="255" max="255" width="14.85546875" customWidth="1"/>
  </cols>
  <sheetData>
    <row r="1" spans="2:26" ht="25.5">
      <c r="B1" s="69"/>
      <c r="D1" s="70"/>
      <c r="E1" s="71"/>
      <c r="F1" s="70"/>
      <c r="G1" s="72"/>
      <c r="I1" s="4"/>
      <c r="K1" s="4"/>
      <c r="L1" s="4"/>
      <c r="M1" s="4"/>
      <c r="N1" s="4"/>
      <c r="O1" s="4"/>
      <c r="P1" s="4"/>
      <c r="Q1" s="4"/>
      <c r="S1" s="4"/>
      <c r="T1" s="4"/>
      <c r="U1" s="4"/>
      <c r="V1" s="4"/>
      <c r="W1" s="4"/>
      <c r="X1" s="4"/>
      <c r="Y1" s="4"/>
      <c r="Z1" s="4"/>
    </row>
    <row r="2" spans="2:26" ht="15.75">
      <c r="B2" s="69"/>
      <c r="C2" s="68"/>
      <c r="D2" s="68"/>
      <c r="E2" s="68"/>
      <c r="F2" s="68"/>
      <c r="G2" s="2"/>
      <c r="H2" s="4"/>
      <c r="I2" s="4"/>
      <c r="K2" s="4"/>
      <c r="N2" s="4"/>
      <c r="P2" s="4"/>
    </row>
    <row r="3" spans="2:26" ht="25.5" customHeight="1">
      <c r="G3" s="293" t="s">
        <v>66</v>
      </c>
      <c r="H3" s="294"/>
      <c r="I3" s="295"/>
      <c r="K3" s="296" t="s">
        <v>7</v>
      </c>
      <c r="L3" s="297"/>
      <c r="M3" s="297"/>
      <c r="N3" s="298"/>
      <c r="P3" s="299">
        <f ca="1">NOW()</f>
        <v>41727.383353819445</v>
      </c>
      <c r="Q3" s="300"/>
      <c r="S3" s="244" t="s">
        <v>50</v>
      </c>
    </row>
    <row r="4" spans="2:26" s="5" customFormat="1" ht="31.5">
      <c r="B4" s="73" t="s">
        <v>67</v>
      </c>
      <c r="C4" s="74" t="s">
        <v>68</v>
      </c>
      <c r="D4" s="75" t="s">
        <v>69</v>
      </c>
      <c r="E4" s="73" t="s">
        <v>70</v>
      </c>
      <c r="F4" s="74" t="s">
        <v>13</v>
      </c>
      <c r="G4" s="73" t="s">
        <v>71</v>
      </c>
      <c r="H4" s="73" t="s">
        <v>72</v>
      </c>
      <c r="I4" s="73" t="s">
        <v>183</v>
      </c>
      <c r="J4"/>
      <c r="K4" s="73" t="s">
        <v>73</v>
      </c>
      <c r="L4" s="73" t="s">
        <v>74</v>
      </c>
      <c r="M4" s="73" t="s">
        <v>75</v>
      </c>
      <c r="N4" s="73" t="s">
        <v>76</v>
      </c>
      <c r="O4"/>
      <c r="P4" s="73" t="s">
        <v>77</v>
      </c>
      <c r="Q4" s="73" t="s">
        <v>78</v>
      </c>
      <c r="R4"/>
      <c r="S4" s="245"/>
      <c r="T4"/>
      <c r="U4" s="73" t="s">
        <v>79</v>
      </c>
      <c r="V4"/>
      <c r="W4" s="225" t="s">
        <v>184</v>
      </c>
    </row>
    <row r="5" spans="2:26" ht="20.25">
      <c r="B5" s="163"/>
      <c r="C5" s="164" t="s">
        <v>80</v>
      </c>
      <c r="D5" s="165"/>
      <c r="E5" s="166"/>
      <c r="F5" s="165"/>
      <c r="G5" s="165"/>
      <c r="H5" s="167"/>
      <c r="I5" s="202"/>
      <c r="K5" s="165"/>
      <c r="L5" s="167"/>
      <c r="M5" s="167"/>
      <c r="N5" s="202"/>
      <c r="P5" s="291"/>
      <c r="Q5" s="292"/>
      <c r="S5" s="58"/>
      <c r="U5" s="168"/>
    </row>
    <row r="6" spans="2:26" s="5" customFormat="1" ht="19.5" customHeight="1">
      <c r="B6" s="76"/>
      <c r="C6" s="227"/>
      <c r="D6" s="175"/>
      <c r="E6" s="22"/>
      <c r="F6" s="21"/>
      <c r="G6" s="77"/>
      <c r="H6" s="77"/>
      <c r="I6" s="181">
        <f>IF(G6=0,0,(AVERAGE(G6:H6)/3))</f>
        <v>0</v>
      </c>
      <c r="K6" s="77"/>
      <c r="L6" s="77"/>
      <c r="M6" s="77">
        <f>L6+K6</f>
        <v>0</v>
      </c>
      <c r="N6" s="78">
        <v>0</v>
      </c>
      <c r="P6" s="182">
        <f>I6-M6</f>
        <v>0</v>
      </c>
      <c r="Q6" s="20"/>
      <c r="S6" s="43" t="str">
        <f>IFERROR(IF(OR(Q6&gt;10,Q6=0),"-",IF(AND((AVERAGE(G6:H6)/W6)&gt;0.55,M6=0),"Q","-")),"?")</f>
        <v>-</v>
      </c>
      <c r="U6" s="20">
        <f>IF(Q6=0,,IF(Q6&gt;10,,11-(Q6)))</f>
        <v>0</v>
      </c>
      <c r="W6" s="226">
        <v>0</v>
      </c>
    </row>
    <row r="7" spans="2:26" s="5" customFormat="1" ht="19.5" customHeight="1">
      <c r="B7" s="76"/>
      <c r="C7" s="227"/>
      <c r="D7" s="35"/>
      <c r="E7" s="22"/>
      <c r="F7" s="21"/>
      <c r="G7" s="77"/>
      <c r="H7" s="77"/>
      <c r="I7" s="181">
        <f>IF(G7=0,0,(AVERAGE(G7:H7)/3))</f>
        <v>0</v>
      </c>
      <c r="K7" s="77"/>
      <c r="L7" s="77"/>
      <c r="M7" s="77">
        <f>L7+K7</f>
        <v>0</v>
      </c>
      <c r="N7" s="78">
        <v>0</v>
      </c>
      <c r="P7" s="182">
        <f>I7-M7</f>
        <v>0</v>
      </c>
      <c r="Q7" s="20"/>
      <c r="S7" s="43" t="str">
        <f>IFERROR(IF(OR(Q7&gt;10,Q7=0),"-",IF(AND((AVERAGE(G7:H7)/W7)&gt;0.55,M7=0),"Q","-")),0)</f>
        <v>-</v>
      </c>
      <c r="U7" s="20">
        <f>IF(Q7=0,,IF(Q7&gt;10,,11-(Q7)))</f>
        <v>0</v>
      </c>
      <c r="W7" s="226">
        <v>0</v>
      </c>
    </row>
    <row r="8" spans="2:26" s="5" customFormat="1" ht="19.5" customHeight="1">
      <c r="B8" s="76"/>
      <c r="C8" s="174"/>
      <c r="D8" s="35"/>
      <c r="E8" s="22"/>
      <c r="F8" s="21"/>
      <c r="G8" s="77"/>
      <c r="H8" s="77"/>
      <c r="I8" s="181">
        <f>IF(G8=0,0,(AVERAGE(G8:H8)/3))</f>
        <v>0</v>
      </c>
      <c r="K8" s="77"/>
      <c r="L8" s="77"/>
      <c r="M8" s="77">
        <f>L8+K8</f>
        <v>0</v>
      </c>
      <c r="N8" s="78">
        <v>0</v>
      </c>
      <c r="P8" s="182">
        <f>I8-M8</f>
        <v>0</v>
      </c>
      <c r="Q8" s="20"/>
      <c r="S8" s="43" t="str">
        <f>IFERROR(IF(OR(Q8&gt;10,Q8=0),"-",IF(AND((AVERAGE(G8:H8)/W8)&gt;0.55,M8=0),"Q","-")),0)</f>
        <v>-</v>
      </c>
      <c r="U8" s="20">
        <f>IF(Q8=0,,IF(Q8&gt;10,,11-(Q8)))</f>
        <v>0</v>
      </c>
      <c r="W8" s="226">
        <v>0</v>
      </c>
    </row>
    <row r="9" spans="2:26" s="5" customFormat="1" ht="19.5" customHeight="1">
      <c r="B9" s="76"/>
      <c r="C9" s="227"/>
      <c r="D9" s="35"/>
      <c r="E9" s="22"/>
      <c r="F9" s="21"/>
      <c r="G9" s="77"/>
      <c r="H9" s="77"/>
      <c r="I9" s="181">
        <f>IF(G9=0,0,(AVERAGE(G9:H9)/3))</f>
        <v>0</v>
      </c>
      <c r="K9" s="77"/>
      <c r="L9" s="77"/>
      <c r="M9" s="77">
        <f>L9+K9</f>
        <v>0</v>
      </c>
      <c r="N9" s="78">
        <v>0</v>
      </c>
      <c r="P9" s="182">
        <f>I9-M9</f>
        <v>0</v>
      </c>
      <c r="Q9" s="20"/>
      <c r="S9" s="43" t="str">
        <f>IFERROR(IF(OR(Q9&gt;10,Q9=0),"-",IF(AND((AVERAGE(G9:H9)/W9)&gt;0.55,M9=0),"Q","-")),0)</f>
        <v>-</v>
      </c>
      <c r="U9" s="20">
        <f>IF(Q9=0,,IF(Q9&gt;10,,11-(Q9)))</f>
        <v>0</v>
      </c>
      <c r="W9" s="226">
        <v>0</v>
      </c>
    </row>
    <row r="10" spans="2:26" ht="20.25">
      <c r="B10" s="163"/>
      <c r="C10" s="164" t="s">
        <v>81</v>
      </c>
      <c r="D10" s="165"/>
      <c r="E10" s="166"/>
      <c r="F10" s="165"/>
      <c r="G10" s="165"/>
      <c r="H10" s="167"/>
      <c r="I10" s="202"/>
      <c r="K10" s="165"/>
      <c r="L10" s="167"/>
      <c r="M10" s="167"/>
      <c r="N10" s="202"/>
      <c r="P10" s="291"/>
      <c r="Q10" s="292"/>
      <c r="S10" s="58"/>
      <c r="U10" s="168"/>
    </row>
    <row r="11" spans="2:26" ht="20.25">
      <c r="B11" s="163"/>
      <c r="C11" s="164" t="s">
        <v>82</v>
      </c>
      <c r="D11" s="165"/>
      <c r="E11" s="166"/>
      <c r="F11" s="165"/>
      <c r="G11" s="165"/>
      <c r="H11" s="167"/>
      <c r="I11" s="202"/>
      <c r="K11" s="165"/>
      <c r="L11" s="167"/>
      <c r="M11" s="167"/>
      <c r="N11" s="202"/>
      <c r="P11" s="291"/>
      <c r="Q11" s="292"/>
      <c r="S11" s="58"/>
      <c r="U11" s="168"/>
    </row>
    <row r="12" spans="2:26" ht="20.25">
      <c r="B12" s="163"/>
      <c r="C12" s="164" t="s">
        <v>83</v>
      </c>
      <c r="D12" s="165"/>
      <c r="E12" s="166"/>
      <c r="F12" s="165"/>
      <c r="G12" s="165"/>
      <c r="H12" s="167"/>
      <c r="I12" s="202"/>
      <c r="K12" s="165"/>
      <c r="L12" s="167"/>
      <c r="M12" s="167"/>
      <c r="N12" s="202"/>
      <c r="P12" s="291"/>
      <c r="Q12" s="292"/>
      <c r="S12" s="58"/>
      <c r="U12" s="168"/>
    </row>
    <row r="13" spans="2:26" ht="20.25">
      <c r="B13" s="163"/>
      <c r="C13" s="164" t="s">
        <v>84</v>
      </c>
      <c r="D13" s="165"/>
      <c r="E13" s="166"/>
      <c r="F13" s="165"/>
      <c r="G13" s="165"/>
      <c r="H13" s="167"/>
      <c r="I13" s="202"/>
      <c r="K13" s="165"/>
      <c r="L13" s="167"/>
      <c r="M13" s="167"/>
      <c r="N13" s="202"/>
      <c r="P13" s="291"/>
      <c r="Q13" s="292"/>
      <c r="S13" s="58"/>
      <c r="U13" s="168"/>
    </row>
    <row r="14" spans="2:26" ht="20.25">
      <c r="B14" s="163"/>
      <c r="C14" s="164" t="s">
        <v>85</v>
      </c>
      <c r="D14" s="165"/>
      <c r="E14" s="166"/>
      <c r="F14" s="165"/>
      <c r="G14" s="165"/>
      <c r="H14" s="167"/>
      <c r="I14" s="202"/>
      <c r="K14" s="165"/>
      <c r="L14" s="167"/>
      <c r="M14" s="167"/>
      <c r="N14" s="202"/>
      <c r="P14" s="291"/>
      <c r="Q14" s="292"/>
      <c r="S14" s="58"/>
      <c r="U14" s="168"/>
    </row>
    <row r="15" spans="2:26" ht="20.25">
      <c r="B15" s="163"/>
      <c r="C15" s="164" t="s">
        <v>86</v>
      </c>
      <c r="D15" s="165"/>
      <c r="E15" s="166"/>
      <c r="F15" s="165"/>
      <c r="G15" s="165"/>
      <c r="H15" s="167"/>
      <c r="I15" s="202"/>
      <c r="K15" s="165"/>
      <c r="L15" s="167"/>
      <c r="M15" s="167"/>
      <c r="N15" s="202"/>
      <c r="P15" s="291"/>
      <c r="Q15" s="292"/>
      <c r="S15" s="58"/>
      <c r="U15" s="168"/>
    </row>
    <row r="16" spans="2:26" ht="20.25">
      <c r="B16" s="163"/>
      <c r="C16" s="164" t="s">
        <v>87</v>
      </c>
      <c r="D16" s="165"/>
      <c r="E16" s="166"/>
      <c r="F16" s="165"/>
      <c r="G16" s="165"/>
      <c r="H16" s="167"/>
      <c r="I16" s="202"/>
      <c r="K16" s="165"/>
      <c r="L16" s="167"/>
      <c r="M16" s="167"/>
      <c r="N16" s="202"/>
      <c r="P16" s="291"/>
      <c r="Q16" s="292"/>
      <c r="S16" s="58"/>
      <c r="U16" s="168"/>
    </row>
    <row r="17" spans="2:21" ht="20.25">
      <c r="B17" s="163"/>
      <c r="C17" s="164" t="s">
        <v>88</v>
      </c>
      <c r="D17" s="165"/>
      <c r="E17" s="166"/>
      <c r="F17" s="165"/>
      <c r="G17" s="165"/>
      <c r="H17" s="167"/>
      <c r="I17" s="202"/>
      <c r="K17" s="165"/>
      <c r="L17" s="167"/>
      <c r="M17" s="167"/>
      <c r="N17" s="202"/>
      <c r="P17" s="291"/>
      <c r="Q17" s="292"/>
      <c r="S17" s="58"/>
      <c r="U17" s="168"/>
    </row>
  </sheetData>
  <mergeCells count="13">
    <mergeCell ref="K3:N3"/>
    <mergeCell ref="P12:Q12"/>
    <mergeCell ref="P13:Q13"/>
    <mergeCell ref="P14:Q14"/>
    <mergeCell ref="P15:Q15"/>
    <mergeCell ref="P16:Q16"/>
    <mergeCell ref="S3:S4"/>
    <mergeCell ref="P17:Q17"/>
    <mergeCell ref="G3:I3"/>
    <mergeCell ref="P3:Q3"/>
    <mergeCell ref="P5:Q5"/>
    <mergeCell ref="P10:Q10"/>
    <mergeCell ref="P11:Q11"/>
  </mergeCells>
  <phoneticPr fontId="0" type="noConversion"/>
  <conditionalFormatting sqref="S10:S17">
    <cfRule type="cellIs" dxfId="5" priority="7" operator="equal">
      <formula>"Q"</formula>
    </cfRule>
  </conditionalFormatting>
  <conditionalFormatting sqref="S3:S9">
    <cfRule type="cellIs" dxfId="4" priority="8" operator="equal">
      <formula>"Q"</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ADF729"/>
  </sheetPr>
  <dimension ref="B2:AJ29"/>
  <sheetViews>
    <sheetView showGridLines="0" showRowColHeaders="0" zoomScale="90" zoomScaleNormal="90" workbookViewId="0">
      <selection activeCell="C30" sqref="C30"/>
    </sheetView>
  </sheetViews>
  <sheetFormatPr defaultRowHeight="12.75"/>
  <cols>
    <col min="1" max="1" width="2" customWidth="1"/>
    <col min="2" max="2" width="6.140625" style="4" customWidth="1"/>
    <col min="3" max="3" width="25.42578125" customWidth="1"/>
    <col min="4" max="4" width="24.85546875" customWidth="1"/>
    <col min="5" max="5" width="10" customWidth="1"/>
    <col min="6" max="6" width="13.85546875" customWidth="1"/>
    <col min="7" max="7" width="6.85546875" style="3" customWidth="1"/>
    <col min="8" max="8" width="7" customWidth="1"/>
    <col min="9" max="9" width="6.140625" customWidth="1"/>
    <col min="10" max="10" width="8" customWidth="1"/>
    <col min="11" max="11" width="7.7109375" style="59" customWidth="1"/>
    <col min="13" max="13" width="7.7109375" customWidth="1"/>
    <col min="14" max="14" width="8.7109375" customWidth="1"/>
    <col min="15" max="15" width="7.140625" customWidth="1"/>
    <col min="16" max="16" width="6" customWidth="1"/>
    <col min="17" max="17" width="7.85546875" customWidth="1"/>
    <col min="18" max="18" width="1.140625" customWidth="1"/>
    <col min="19" max="19" width="10.5703125" customWidth="1"/>
    <col min="20" max="20" width="8.28515625" customWidth="1"/>
    <col min="21" max="21" width="1.42578125" customWidth="1"/>
    <col min="22" max="22" width="7.28515625" bestFit="1" customWidth="1"/>
    <col min="23" max="23" width="1.28515625" customWidth="1"/>
    <col min="24" max="27" width="5.140625" customWidth="1"/>
    <col min="28" max="29" width="6.85546875" hidden="1" customWidth="1"/>
    <col min="30" max="30" width="5.5703125" style="45" hidden="1" customWidth="1"/>
    <col min="31" max="31" width="7" style="45" customWidth="1"/>
    <col min="32" max="32" width="5.5703125" style="45" customWidth="1"/>
    <col min="33" max="33" width="6.140625" style="45" customWidth="1"/>
    <col min="34" max="34" width="9.140625" style="4"/>
  </cols>
  <sheetData>
    <row r="2" spans="2:36" ht="13.5">
      <c r="D2" s="99"/>
      <c r="E2" s="99"/>
      <c r="F2" s="99"/>
      <c r="G2" s="100"/>
      <c r="O2" s="301"/>
      <c r="P2" s="301"/>
      <c r="Q2" s="101"/>
      <c r="R2" s="101"/>
      <c r="S2" s="101"/>
      <c r="T2" s="101"/>
      <c r="V2" s="101"/>
      <c r="W2" s="102"/>
      <c r="X2" s="102"/>
      <c r="Y2" s="102"/>
      <c r="Z2" s="102"/>
      <c r="AA2" s="102"/>
      <c r="AB2" s="102"/>
      <c r="AC2" s="102"/>
    </row>
    <row r="3" spans="2:36" ht="15.75">
      <c r="O3" s="301"/>
      <c r="P3" s="301"/>
      <c r="Q3" s="101"/>
      <c r="R3" s="101"/>
      <c r="S3" s="103" t="s">
        <v>103</v>
      </c>
      <c r="W3" s="102"/>
      <c r="X3" s="102"/>
      <c r="Y3" s="102"/>
      <c r="Z3" s="102"/>
      <c r="AA3" s="102"/>
      <c r="AB3" s="102"/>
      <c r="AC3" s="102"/>
      <c r="AD3" s="104"/>
    </row>
    <row r="4" spans="2:36" ht="20.25">
      <c r="S4" s="302">
        <f ca="1">NOW()</f>
        <v>41727.383353819445</v>
      </c>
      <c r="T4" s="302"/>
      <c r="V4" s="105"/>
      <c r="AD4" s="104"/>
    </row>
    <row r="5" spans="2:36" ht="7.5" customHeight="1">
      <c r="C5" s="15"/>
      <c r="D5" s="16"/>
      <c r="E5" s="16"/>
      <c r="F5" s="16"/>
      <c r="G5" s="106"/>
    </row>
    <row r="6" spans="2:36" s="5" customFormat="1" ht="20.25">
      <c r="B6" s="318" t="s">
        <v>104</v>
      </c>
      <c r="C6" s="319" t="s">
        <v>91</v>
      </c>
      <c r="D6" s="320" t="s">
        <v>69</v>
      </c>
      <c r="E6" s="321" t="s">
        <v>30</v>
      </c>
      <c r="F6" s="321" t="s">
        <v>13</v>
      </c>
      <c r="G6" s="313" t="s">
        <v>66</v>
      </c>
      <c r="H6" s="314"/>
      <c r="I6" s="314"/>
      <c r="J6" s="314"/>
      <c r="K6" s="315" t="s">
        <v>105</v>
      </c>
      <c r="L6" s="316"/>
      <c r="M6" s="316"/>
      <c r="N6" s="317"/>
      <c r="O6" s="303" t="s">
        <v>7</v>
      </c>
      <c r="P6" s="304"/>
      <c r="Q6" s="305"/>
      <c r="R6" s="159"/>
      <c r="S6" s="306" t="s">
        <v>106</v>
      </c>
      <c r="T6" s="307"/>
      <c r="U6"/>
      <c r="V6" s="161" t="s">
        <v>107</v>
      </c>
      <c r="X6" s="308" t="s">
        <v>154</v>
      </c>
      <c r="Y6" s="309"/>
      <c r="Z6" s="309"/>
      <c r="AA6" s="310"/>
      <c r="AB6" s="107"/>
      <c r="AC6" s="107"/>
      <c r="AE6" s="311" t="s">
        <v>155</v>
      </c>
      <c r="AF6" s="312"/>
      <c r="AH6" s="9"/>
    </row>
    <row r="7" spans="2:36" s="5" customFormat="1" ht="27">
      <c r="B7" s="318"/>
      <c r="C7" s="319"/>
      <c r="D7" s="320"/>
      <c r="E7" s="322"/>
      <c r="F7" s="322"/>
      <c r="G7" s="108" t="s">
        <v>108</v>
      </c>
      <c r="H7" s="108" t="s">
        <v>109</v>
      </c>
      <c r="I7" s="109" t="s">
        <v>110</v>
      </c>
      <c r="J7" s="110" t="s">
        <v>111</v>
      </c>
      <c r="K7" s="111" t="s">
        <v>112</v>
      </c>
      <c r="L7" s="111" t="s">
        <v>113</v>
      </c>
      <c r="M7" s="111" t="s">
        <v>114</v>
      </c>
      <c r="N7" s="110" t="s">
        <v>111</v>
      </c>
      <c r="O7" s="111" t="s">
        <v>115</v>
      </c>
      <c r="P7" s="111" t="s">
        <v>74</v>
      </c>
      <c r="Q7" s="110" t="s">
        <v>111</v>
      </c>
      <c r="R7" s="112"/>
      <c r="S7" s="110" t="s">
        <v>153</v>
      </c>
      <c r="T7" s="110" t="s">
        <v>32</v>
      </c>
      <c r="U7"/>
      <c r="V7" s="110" t="s">
        <v>33</v>
      </c>
      <c r="X7" s="113" t="s">
        <v>116</v>
      </c>
      <c r="Y7" s="114" t="s">
        <v>117</v>
      </c>
      <c r="Z7" s="115" t="s">
        <v>118</v>
      </c>
      <c r="AA7" s="115" t="s">
        <v>119</v>
      </c>
      <c r="AB7" s="116" t="s">
        <v>120</v>
      </c>
      <c r="AC7" s="116" t="s">
        <v>121</v>
      </c>
      <c r="AD7" s="117" t="s">
        <v>122</v>
      </c>
      <c r="AE7" s="118" t="s">
        <v>123</v>
      </c>
      <c r="AF7" s="119" t="s">
        <v>124</v>
      </c>
      <c r="AG7" s="120" t="s">
        <v>125</v>
      </c>
    </row>
    <row r="8" spans="2:36" ht="20.25">
      <c r="B8" s="121" t="s">
        <v>45</v>
      </c>
      <c r="C8" s="122"/>
      <c r="D8" s="160" t="s">
        <v>126</v>
      </c>
      <c r="E8" s="123"/>
      <c r="F8" s="124"/>
      <c r="G8" s="154" t="s">
        <v>127</v>
      </c>
      <c r="H8" s="153"/>
      <c r="I8" s="153"/>
      <c r="J8" s="155"/>
      <c r="K8" s="156"/>
      <c r="L8" s="123"/>
      <c r="M8" s="123"/>
      <c r="N8" s="157"/>
      <c r="O8" s="156"/>
      <c r="P8" s="123"/>
      <c r="Q8" s="157"/>
      <c r="R8" s="112"/>
      <c r="S8" s="156"/>
      <c r="T8" s="157"/>
      <c r="V8" s="158"/>
      <c r="W8" s="5"/>
      <c r="X8" s="156"/>
      <c r="Y8" s="123"/>
      <c r="Z8" s="123"/>
      <c r="AA8" s="123"/>
      <c r="AB8" s="123"/>
      <c r="AC8" s="123"/>
      <c r="AD8" s="123"/>
      <c r="AE8" s="123"/>
      <c r="AF8" s="123"/>
      <c r="AG8" s="157"/>
      <c r="AH8" s="128"/>
      <c r="AI8" s="129"/>
      <c r="AJ8" s="129"/>
    </row>
    <row r="9" spans="2:36" s="5" customFormat="1" ht="15.75">
      <c r="B9" s="130">
        <v>18</v>
      </c>
      <c r="C9" s="34" t="s">
        <v>55</v>
      </c>
      <c r="D9" s="35" t="s">
        <v>61</v>
      </c>
      <c r="E9" s="132">
        <v>13540</v>
      </c>
      <c r="F9" s="133" t="s">
        <v>2</v>
      </c>
      <c r="G9" s="134">
        <v>172</v>
      </c>
      <c r="H9" s="135">
        <v>188</v>
      </c>
      <c r="I9" s="135"/>
      <c r="J9" s="184">
        <f>IF(G9=0,0,(((AG9-(AVERAGE(G9:H9)))*0.6)+I9))</f>
        <v>42</v>
      </c>
      <c r="K9" s="183">
        <f>IF(((X9*60)+Y9)=0,0,((Z9*60)+AA9)-((X9*60)+Y9))</f>
        <v>298</v>
      </c>
      <c r="L9" s="181">
        <f>IF(K9=0,0,AC9+AB9)</f>
        <v>4</v>
      </c>
      <c r="M9" s="136">
        <v>0</v>
      </c>
      <c r="N9" s="185">
        <f>IF(AD9=0,"CC",(M9+L9))</f>
        <v>4</v>
      </c>
      <c r="O9" s="137">
        <v>0</v>
      </c>
      <c r="P9" s="137">
        <v>0</v>
      </c>
      <c r="Q9" s="185">
        <f>IF(O9="EL","E",P9+O9)</f>
        <v>0</v>
      </c>
      <c r="R9" s="125"/>
      <c r="S9" s="185">
        <f>IF(N9="CC",0,(J9+N9+Q9))</f>
        <v>46</v>
      </c>
      <c r="T9" s="138">
        <v>1</v>
      </c>
      <c r="U9"/>
      <c r="V9" s="138">
        <v>10</v>
      </c>
      <c r="X9" s="139">
        <v>8</v>
      </c>
      <c r="Y9" s="140">
        <v>0</v>
      </c>
      <c r="Z9" s="141">
        <v>12</v>
      </c>
      <c r="AA9" s="142">
        <v>58</v>
      </c>
      <c r="AB9" s="126">
        <f>IF(K9&gt;=(AD9-20),0,((AD9-20)-K9)*0.4)</f>
        <v>4</v>
      </c>
      <c r="AC9" s="126">
        <f>IF((K9-AD9)&lt;0,0,((K9-AD9)*0.4))</f>
        <v>0</v>
      </c>
      <c r="AD9" s="143">
        <f>(AE9*60)+AF9</f>
        <v>328</v>
      </c>
      <c r="AE9" s="144">
        <v>5</v>
      </c>
      <c r="AF9" s="144">
        <v>28</v>
      </c>
      <c r="AG9" s="127">
        <v>250</v>
      </c>
      <c r="AH9" s="145"/>
    </row>
    <row r="10" spans="2:36" s="5" customFormat="1" ht="15.75">
      <c r="B10" s="130">
        <v>1</v>
      </c>
      <c r="C10" s="34" t="s">
        <v>56</v>
      </c>
      <c r="D10" s="35" t="s">
        <v>62</v>
      </c>
      <c r="E10" s="132">
        <v>13540</v>
      </c>
      <c r="F10" s="133" t="s">
        <v>4</v>
      </c>
      <c r="G10" s="134">
        <v>151</v>
      </c>
      <c r="H10" s="135">
        <v>138</v>
      </c>
      <c r="I10" s="135">
        <v>2</v>
      </c>
      <c r="J10" s="184">
        <f>IF(G10=0,0,(((AG10-(AVERAGE(G10:H10)))*0.6)+I10))</f>
        <v>65.3</v>
      </c>
      <c r="K10" s="183">
        <f>IF(((X10*60)+Y10)=0,0,((Z10*60)+AA10)-((X10*60)+Y10))</f>
        <v>298.20000000000005</v>
      </c>
      <c r="L10" s="181">
        <f>IF(K10=0,0,AC10+AB10)</f>
        <v>3.9199999999999822</v>
      </c>
      <c r="M10" s="136">
        <v>0</v>
      </c>
      <c r="N10" s="185">
        <f>IF(AD10=0,"CC",(M10+L10))</f>
        <v>3.9199999999999822</v>
      </c>
      <c r="O10" s="137">
        <v>0</v>
      </c>
      <c r="P10" s="137">
        <v>0</v>
      </c>
      <c r="Q10" s="185">
        <f>IF(O10="EL","E",P10+O10)</f>
        <v>0</v>
      </c>
      <c r="R10" s="112"/>
      <c r="S10" s="185">
        <f>IF(N10="CC",0,(J10+N10+Q10))</f>
        <v>69.219999999999985</v>
      </c>
      <c r="T10" s="138">
        <v>2</v>
      </c>
      <c r="U10"/>
      <c r="V10" s="138">
        <v>9</v>
      </c>
      <c r="X10" s="139">
        <v>6</v>
      </c>
      <c r="Y10" s="140">
        <v>0</v>
      </c>
      <c r="Z10" s="141">
        <v>10</v>
      </c>
      <c r="AA10" s="142">
        <v>58.2</v>
      </c>
      <c r="AB10" s="126">
        <f>IF(K10&gt;=(AD10-20),0,((AD10-20)-K10)*0.4)</f>
        <v>3.9199999999999822</v>
      </c>
      <c r="AC10" s="126">
        <f>IF((K10-AD10)&lt;0,0,((K10-AD10)*0.4))</f>
        <v>0</v>
      </c>
      <c r="AD10" s="143">
        <f>(AE10*60)+AF10</f>
        <v>328</v>
      </c>
      <c r="AE10" s="144">
        <v>5</v>
      </c>
      <c r="AF10" s="144">
        <v>28</v>
      </c>
      <c r="AG10" s="127">
        <v>250</v>
      </c>
      <c r="AH10" s="145"/>
    </row>
    <row r="11" spans="2:36" s="5" customFormat="1" ht="15.75">
      <c r="B11" s="130">
        <v>2</v>
      </c>
      <c r="C11" s="34" t="s">
        <v>57</v>
      </c>
      <c r="D11" s="35" t="s">
        <v>63</v>
      </c>
      <c r="E11" s="132">
        <v>13540</v>
      </c>
      <c r="F11" s="133" t="s">
        <v>3</v>
      </c>
      <c r="G11" s="134">
        <v>165</v>
      </c>
      <c r="H11" s="135"/>
      <c r="I11" s="135"/>
      <c r="J11" s="184">
        <f>IF(G11=0,0,(((AG11-(AVERAGE(G11:H11)))*0.6)+I11))</f>
        <v>51</v>
      </c>
      <c r="K11" s="183">
        <f>IF(((X11*60)+Y11)=0,0,((Z11*60)+AA11)-((X11*60)+Y11))</f>
        <v>334</v>
      </c>
      <c r="L11" s="181">
        <f>IF(K11=0,0,AC11+AB11)</f>
        <v>2.4000000000000004</v>
      </c>
      <c r="M11" s="136">
        <v>20</v>
      </c>
      <c r="N11" s="185">
        <f>IF(AD11=0,"CC",(M11+L11))</f>
        <v>22.4</v>
      </c>
      <c r="O11" s="137">
        <v>4</v>
      </c>
      <c r="P11" s="137">
        <v>2</v>
      </c>
      <c r="Q11" s="185">
        <f>IF(O11="EL","E",P11+O11)</f>
        <v>6</v>
      </c>
      <c r="R11" s="125"/>
      <c r="S11" s="185">
        <f>IF(N11="CC",0,(J11+N11+Q11))</f>
        <v>79.400000000000006</v>
      </c>
      <c r="T11" s="138">
        <v>3</v>
      </c>
      <c r="U11"/>
      <c r="V11" s="138">
        <v>8</v>
      </c>
      <c r="X11" s="139">
        <v>5</v>
      </c>
      <c r="Y11" s="140">
        <v>0</v>
      </c>
      <c r="Z11" s="141">
        <v>10</v>
      </c>
      <c r="AA11" s="142">
        <v>34</v>
      </c>
      <c r="AB11" s="126">
        <f>IF(K11&gt;=(AD11-20),0,((AD11-20)-K11)*0.4)</f>
        <v>0</v>
      </c>
      <c r="AC11" s="126">
        <f>IF((K11-AD11)&lt;0,0,((K11-AD11)*0.4))</f>
        <v>2.4000000000000004</v>
      </c>
      <c r="AD11" s="143">
        <f>(AE11*60)+AF11</f>
        <v>328</v>
      </c>
      <c r="AE11" s="144">
        <v>5</v>
      </c>
      <c r="AF11" s="144">
        <v>28</v>
      </c>
      <c r="AG11" s="127">
        <v>250</v>
      </c>
      <c r="AH11" s="145"/>
    </row>
    <row r="12" spans="2:36" s="5" customFormat="1" ht="15.75">
      <c r="B12" s="130"/>
      <c r="C12" s="131"/>
      <c r="D12" s="131"/>
      <c r="E12" s="132"/>
      <c r="F12" s="133"/>
      <c r="G12" s="134"/>
      <c r="H12" s="135"/>
      <c r="I12" s="135"/>
      <c r="J12" s="184">
        <f>IF(G12=0,0,(((AG12-(AVERAGE(G12:H12)))*0.6)+I12))</f>
        <v>0</v>
      </c>
      <c r="K12" s="183">
        <f>IF(((X12*60)+Y12)=0,0,((Z12*60)+AA12)-((X12*60)+Y12))</f>
        <v>0</v>
      </c>
      <c r="L12" s="181">
        <f>IF(K12=0,0,AC12+AB12)</f>
        <v>0</v>
      </c>
      <c r="M12" s="136"/>
      <c r="N12" s="185" t="str">
        <f>IF(AD12=0,"CC",(M12+L12))</f>
        <v>CC</v>
      </c>
      <c r="O12" s="137"/>
      <c r="P12" s="137"/>
      <c r="Q12" s="185">
        <f>IF(O12="EL","E",P12+O12)</f>
        <v>0</v>
      </c>
      <c r="R12" s="125"/>
      <c r="S12" s="185">
        <f>IF(N12="CC",0,(J12+N12+Q12))</f>
        <v>0</v>
      </c>
      <c r="T12" s="138"/>
      <c r="U12"/>
      <c r="V12" s="138"/>
      <c r="X12" s="139"/>
      <c r="Y12" s="140"/>
      <c r="Z12" s="141"/>
      <c r="AA12" s="142"/>
      <c r="AB12" s="126">
        <f>IF(K12&gt;=(AD12-20),0,((AD12-20)-K12)*0.4)</f>
        <v>0</v>
      </c>
      <c r="AC12" s="126">
        <f>IF((K12-AD12)&lt;0,0,((K12-AD12)*0.4))</f>
        <v>0</v>
      </c>
      <c r="AD12" s="143">
        <f>(AE12*60)+AF12</f>
        <v>0</v>
      </c>
      <c r="AE12" s="144"/>
      <c r="AF12" s="144"/>
      <c r="AG12" s="127"/>
      <c r="AH12" s="145"/>
    </row>
    <row r="13" spans="2:36" s="5" customFormat="1" ht="15.75">
      <c r="B13" s="130"/>
      <c r="C13" s="131"/>
      <c r="D13" s="131"/>
      <c r="E13" s="132"/>
      <c r="F13" s="133"/>
      <c r="G13" s="134"/>
      <c r="H13" s="135"/>
      <c r="I13" s="135"/>
      <c r="J13" s="184">
        <f>IF(G13=0,0,(((AG13-(AVERAGE(G13:H13)))*0.6)+I13))</f>
        <v>0</v>
      </c>
      <c r="K13" s="183">
        <f>IF(((X13*60)+Y13)=0,0,((Z13*60)+AA13)-((X13*60)+Y13))</f>
        <v>0</v>
      </c>
      <c r="L13" s="181">
        <f>IF(K13=0,0,AC13+AB13)</f>
        <v>0</v>
      </c>
      <c r="M13" s="136"/>
      <c r="N13" s="185" t="str">
        <f>IF(AD13=0,"CC",(M13+L13))</f>
        <v>CC</v>
      </c>
      <c r="O13" s="137"/>
      <c r="P13" s="137"/>
      <c r="Q13" s="185">
        <f>IF(O13="EL","E",P13+O13)</f>
        <v>0</v>
      </c>
      <c r="R13" s="125"/>
      <c r="S13" s="185">
        <f>IF(N13="CC",0,(J13+N13+Q13))</f>
        <v>0</v>
      </c>
      <c r="T13" s="138"/>
      <c r="U13"/>
      <c r="V13" s="138"/>
      <c r="X13" s="139"/>
      <c r="Y13" s="140"/>
      <c r="Z13" s="141"/>
      <c r="AA13" s="142"/>
      <c r="AB13" s="126">
        <f>IF(K13&gt;=(AD13-20),0,((AD13-20)-K13)*0.4)</f>
        <v>0</v>
      </c>
      <c r="AC13" s="126">
        <f>IF((K13-AD13)&lt;0,0,((K13-AD13)*0.4))</f>
        <v>0</v>
      </c>
      <c r="AD13" s="143">
        <f>(AE13*60)+AF13</f>
        <v>0</v>
      </c>
      <c r="AE13" s="144"/>
      <c r="AF13" s="144"/>
      <c r="AG13" s="127"/>
      <c r="AH13" s="145"/>
    </row>
    <row r="14" spans="2:36" ht="20.25">
      <c r="B14" s="121" t="s">
        <v>46</v>
      </c>
      <c r="C14" s="122"/>
      <c r="D14" s="160" t="s">
        <v>128</v>
      </c>
      <c r="E14" s="123"/>
      <c r="F14" s="124"/>
      <c r="G14" s="154" t="s">
        <v>129</v>
      </c>
      <c r="H14" s="153"/>
      <c r="I14" s="153"/>
      <c r="J14" s="155"/>
      <c r="K14" s="156"/>
      <c r="L14" s="123"/>
      <c r="M14" s="123"/>
      <c r="N14" s="157"/>
      <c r="O14" s="156"/>
      <c r="P14" s="123"/>
      <c r="Q14" s="157"/>
      <c r="R14" s="112"/>
      <c r="S14" s="156"/>
      <c r="T14" s="157"/>
      <c r="V14" s="158"/>
      <c r="W14" s="5"/>
      <c r="X14" s="156"/>
      <c r="Y14" s="123"/>
      <c r="Z14" s="123"/>
      <c r="AA14" s="123"/>
      <c r="AB14" s="123"/>
      <c r="AC14" s="123"/>
      <c r="AD14" s="123"/>
      <c r="AE14" s="123"/>
      <c r="AF14" s="123"/>
      <c r="AG14" s="157"/>
      <c r="AH14" s="128"/>
      <c r="AI14" s="129"/>
      <c r="AJ14" s="129"/>
    </row>
    <row r="28" spans="3:3" ht="20.25">
      <c r="C28" s="44" t="s">
        <v>158</v>
      </c>
    </row>
    <row r="29" spans="3:3" ht="20.25">
      <c r="C29" s="178" t="s">
        <v>159</v>
      </c>
    </row>
  </sheetData>
  <sheetProtection sheet="1" objects="1" scenarios="1" selectLockedCells="1" selectUnlockedCells="1"/>
  <mergeCells count="14">
    <mergeCell ref="AE6:AF6"/>
    <mergeCell ref="G6:J6"/>
    <mergeCell ref="K6:N6"/>
    <mergeCell ref="B6:B7"/>
    <mergeCell ref="C6:C7"/>
    <mergeCell ref="D6:D7"/>
    <mergeCell ref="E6:E7"/>
    <mergeCell ref="F6:F7"/>
    <mergeCell ref="O2:P2"/>
    <mergeCell ref="O3:P3"/>
    <mergeCell ref="S4:T4"/>
    <mergeCell ref="O6:Q6"/>
    <mergeCell ref="S6:T6"/>
    <mergeCell ref="X6:AA6"/>
  </mergeCells>
  <phoneticPr fontId="0" type="noConversion"/>
  <conditionalFormatting sqref="AB9:AC13">
    <cfRule type="cellIs" dxfId="3" priority="1" stopIfTrue="1" operator="greaterThan">
      <formula>0</formula>
    </cfRule>
    <cfRule type="cellIs" dxfId="2" priority="2" stopIfTrue="1" operator="lessThan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SJ Guide</vt:lpstr>
      <vt:lpstr>SJ Template</vt:lpstr>
      <vt:lpstr>EQ Guide</vt:lpstr>
      <vt:lpstr>EQ Template</vt:lpstr>
      <vt:lpstr>DR Guide</vt:lpstr>
      <vt:lpstr>DR Template</vt:lpstr>
      <vt:lpstr>CT Guide</vt:lpstr>
      <vt:lpstr>CT Template</vt:lpstr>
      <vt:lpstr>ODE Guide</vt:lpstr>
      <vt:lpstr>ODE Template</vt:lpstr>
      <vt:lpstr>'EQ Guide'!Print_Area</vt:lpstr>
      <vt:lpstr>'EQ Template'!Print_Area</vt:lpstr>
      <vt:lpstr>'SJ Guide'!Print_Area</vt:lpstr>
      <vt:lpstr>'SJ Template'!Print_Area</vt:lpstr>
      <vt:lpstr>'EQ Guide'!Print_Titles</vt:lpstr>
      <vt:lpstr>'EQ Template'!Print_Titles</vt:lpstr>
      <vt:lpstr>'SJ Guide'!Print_Titles</vt:lpstr>
      <vt:lpstr>'SJ Template'!Print_Titles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dc:creator>
  <cp:lastModifiedBy>Natalie Fazel</cp:lastModifiedBy>
  <cp:lastPrinted>2011-03-13T07:26:03Z</cp:lastPrinted>
  <dcterms:created xsi:type="dcterms:W3CDTF">1996-10-14T23:33:28Z</dcterms:created>
  <dcterms:modified xsi:type="dcterms:W3CDTF">2014-03-28T23:12:27Z</dcterms:modified>
</cp:coreProperties>
</file>