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fileSharing readOnlyRecommended="1"/>
  <workbookPr backupFile="1" codeName="ThisWorkbook" defaultThemeVersion="124226"/>
  <mc:AlternateContent xmlns:mc="http://schemas.openxmlformats.org/markup-compatibility/2006">
    <mc:Choice Requires="x15">
      <x15ac:absPath xmlns:x15ac="http://schemas.microsoft.com/office/spreadsheetml/2010/11/ac" url="/Users/david/Documents/Documents/2023 Nerang Pony Club/"/>
    </mc:Choice>
  </mc:AlternateContent>
  <xr:revisionPtr revIDLastSave="0" documentId="8_{4989EDBF-FB4D-A343-B374-D1D3DD01253C}" xr6:coauthVersionLast="36" xr6:coauthVersionMax="36" xr10:uidLastSave="{00000000-0000-0000-0000-000000000000}"/>
  <bookViews>
    <workbookView xWindow="0" yWindow="2520" windowWidth="31640" windowHeight="16840" tabRatio="680" activeTab="7" xr2:uid="{00000000-000D-0000-FFFF-FFFF00000000}"/>
  </bookViews>
  <sheets>
    <sheet name="SJ Guide" sheetId="18" r:id="rId1"/>
    <sheet name="SJ Template" sheetId="39" r:id="rId2"/>
    <sheet name="EQ Guide" sheetId="19" r:id="rId3"/>
    <sheet name="EQ Template" sheetId="40" r:id="rId4"/>
    <sheet name="DR Guide" sheetId="33" r:id="rId5"/>
    <sheet name="DR Template" sheetId="43" r:id="rId6"/>
    <sheet name="CT Guide" sheetId="48" r:id="rId7"/>
    <sheet name="CT Template" sheetId="47" r:id="rId8"/>
    <sheet name="Gymkhana" sheetId="49" r:id="rId9"/>
  </sheets>
  <definedNames>
    <definedName name="_xlnm.Print_Area" localSheetId="2">'EQ Guide'!$B$6:$T$11</definedName>
    <definedName name="_xlnm.Print_Area" localSheetId="3">'EQ Template'!$B$6:$U$10</definedName>
    <definedName name="_xlnm.Print_Area" localSheetId="0">'SJ Guide'!$B$7:$R$11</definedName>
    <definedName name="_xlnm.Print_Area" localSheetId="1">'SJ Template'!$B$7:$R$9</definedName>
    <definedName name="_xlnm.Print_Titles" localSheetId="7">'CT Template'!$1:$8</definedName>
    <definedName name="_xlnm.Print_Titles" localSheetId="2">'EQ Guide'!$3:$5</definedName>
    <definedName name="_xlnm.Print_Titles" localSheetId="3">'EQ Template'!$3:$5</definedName>
    <definedName name="_xlnm.Print_Titles" localSheetId="0">'SJ Guide'!$4:$6</definedName>
    <definedName name="_xlnm.Print_Titles" localSheetId="1">'SJ Template'!$3:$5</definedName>
  </definedNames>
  <calcPr calcId="181029"/>
</workbook>
</file>

<file path=xl/calcChain.xml><?xml version="1.0" encoding="utf-8"?>
<calcChain xmlns="http://schemas.openxmlformats.org/spreadsheetml/2006/main">
  <c r="AA116" i="47" l="1"/>
  <c r="O116" i="47" s="1"/>
  <c r="R116" i="47" s="1"/>
  <c r="W116" i="47"/>
  <c r="V116" i="47"/>
  <c r="J116" i="47"/>
  <c r="I116" i="47"/>
  <c r="AA112" i="47"/>
  <c r="W112" i="47"/>
  <c r="V112" i="47"/>
  <c r="O112" i="47"/>
  <c r="J112" i="47"/>
  <c r="I112" i="47"/>
  <c r="K112" i="47" s="1"/>
  <c r="AA111" i="47"/>
  <c r="W111" i="47"/>
  <c r="V111" i="47"/>
  <c r="O111" i="47"/>
  <c r="J111" i="47"/>
  <c r="I111" i="47"/>
  <c r="AA110" i="47"/>
  <c r="W110" i="47"/>
  <c r="V110" i="47"/>
  <c r="O110" i="47"/>
  <c r="J110" i="47"/>
  <c r="I110" i="47"/>
  <c r="I103" i="47"/>
  <c r="J103" i="47"/>
  <c r="O103" i="47"/>
  <c r="P103" i="47" s="1"/>
  <c r="U103" i="47" s="1"/>
  <c r="V103" i="47"/>
  <c r="W103" i="47"/>
  <c r="AA103" i="47"/>
  <c r="I104" i="47"/>
  <c r="J104" i="47"/>
  <c r="V104" i="47"/>
  <c r="W104" i="47"/>
  <c r="AA104" i="47"/>
  <c r="O104" i="47" s="1"/>
  <c r="P104" i="47" s="1"/>
  <c r="U104" i="47" s="1"/>
  <c r="I105" i="47"/>
  <c r="J105" i="47"/>
  <c r="O105" i="47"/>
  <c r="P105" i="47" s="1"/>
  <c r="U105" i="47" s="1"/>
  <c r="V105" i="47"/>
  <c r="W105" i="47"/>
  <c r="AA105" i="47"/>
  <c r="I106" i="47"/>
  <c r="J106" i="47"/>
  <c r="V106" i="47"/>
  <c r="W106" i="47"/>
  <c r="AA106" i="47"/>
  <c r="O106" i="47" s="1"/>
  <c r="I107" i="47"/>
  <c r="J107" i="47"/>
  <c r="O107" i="47"/>
  <c r="P107" i="47" s="1"/>
  <c r="U107" i="47" s="1"/>
  <c r="V107" i="47"/>
  <c r="W107" i="47"/>
  <c r="AA107" i="47"/>
  <c r="I108" i="47"/>
  <c r="J108" i="47"/>
  <c r="V108" i="47"/>
  <c r="W108" i="47"/>
  <c r="AA108" i="47"/>
  <c r="O108" i="47" s="1"/>
  <c r="P108" i="47" s="1"/>
  <c r="U108" i="47" s="1"/>
  <c r="I109" i="47"/>
  <c r="J109" i="47"/>
  <c r="V109" i="47"/>
  <c r="W109" i="47"/>
  <c r="AA109" i="47"/>
  <c r="O109" i="47" s="1"/>
  <c r="P109" i="47" s="1"/>
  <c r="U109" i="47" s="1"/>
  <c r="I113" i="47"/>
  <c r="J113" i="47"/>
  <c r="O113" i="47"/>
  <c r="V113" i="47"/>
  <c r="W113" i="47"/>
  <c r="AA113" i="47"/>
  <c r="I114" i="47"/>
  <c r="K114" i="47" s="1"/>
  <c r="J114" i="47"/>
  <c r="O114" i="47"/>
  <c r="P114" i="47" s="1"/>
  <c r="U114" i="47"/>
  <c r="V114" i="47"/>
  <c r="W114" i="47"/>
  <c r="AA114" i="47"/>
  <c r="I115" i="47"/>
  <c r="J115" i="47"/>
  <c r="O115" i="47"/>
  <c r="P115" i="47" s="1"/>
  <c r="U115" i="47"/>
  <c r="V115" i="47"/>
  <c r="W115" i="47"/>
  <c r="AA115" i="47"/>
  <c r="I119" i="47"/>
  <c r="J119" i="47"/>
  <c r="V119" i="47"/>
  <c r="W119" i="47"/>
  <c r="AA119" i="47"/>
  <c r="O119" i="47" s="1"/>
  <c r="P119" i="47" s="1"/>
  <c r="U119" i="47" s="1"/>
  <c r="I120" i="47"/>
  <c r="K120" i="47" s="1"/>
  <c r="J120" i="47"/>
  <c r="O120" i="47"/>
  <c r="P120" i="47" s="1"/>
  <c r="U120" i="47" s="1"/>
  <c r="V120" i="47"/>
  <c r="W120" i="47"/>
  <c r="AA120" i="47"/>
  <c r="I121" i="47"/>
  <c r="K121" i="47" s="1"/>
  <c r="J121" i="47"/>
  <c r="O121" i="47"/>
  <c r="P121" i="47" s="1"/>
  <c r="U121" i="47" s="1"/>
  <c r="V121" i="47"/>
  <c r="W121" i="47"/>
  <c r="AA121" i="47"/>
  <c r="I122" i="47"/>
  <c r="J122" i="47"/>
  <c r="O122" i="47"/>
  <c r="P122" i="47" s="1"/>
  <c r="U122" i="47" s="1"/>
  <c r="V122" i="47"/>
  <c r="W122" i="47"/>
  <c r="AA122" i="47"/>
  <c r="I123" i="47"/>
  <c r="J123" i="47"/>
  <c r="K123" i="47"/>
  <c r="O123" i="47"/>
  <c r="P123" i="47" s="1"/>
  <c r="U123" i="47" s="1"/>
  <c r="V123" i="47"/>
  <c r="W123" i="47"/>
  <c r="AA123" i="47"/>
  <c r="I124" i="47"/>
  <c r="J124" i="47"/>
  <c r="K124" i="47"/>
  <c r="O124" i="47"/>
  <c r="R124" i="47" s="1"/>
  <c r="U124" i="47"/>
  <c r="V124" i="47"/>
  <c r="W124" i="47"/>
  <c r="AA124" i="47"/>
  <c r="I125" i="47"/>
  <c r="J125" i="47"/>
  <c r="K125" i="47"/>
  <c r="O125" i="47"/>
  <c r="P125" i="47" s="1"/>
  <c r="U125" i="47"/>
  <c r="V125" i="47"/>
  <c r="W125" i="47"/>
  <c r="AA125" i="47"/>
  <c r="I126" i="47"/>
  <c r="J126" i="47"/>
  <c r="K126" i="47"/>
  <c r="O126" i="47"/>
  <c r="P126" i="47" s="1"/>
  <c r="U126" i="47"/>
  <c r="V126" i="47"/>
  <c r="W126" i="47"/>
  <c r="AA126" i="47"/>
  <c r="I127" i="47"/>
  <c r="J127" i="47"/>
  <c r="K127" i="47"/>
  <c r="O127" i="47"/>
  <c r="P127" i="47" s="1"/>
  <c r="U127" i="47"/>
  <c r="V127" i="47"/>
  <c r="W127" i="47"/>
  <c r="AA127" i="47"/>
  <c r="I128" i="47"/>
  <c r="J128" i="47"/>
  <c r="K128" i="47"/>
  <c r="O128" i="47"/>
  <c r="R128" i="47" s="1"/>
  <c r="U128" i="47"/>
  <c r="V128" i="47"/>
  <c r="W128" i="47"/>
  <c r="AA128" i="47"/>
  <c r="I129" i="47"/>
  <c r="J129" i="47"/>
  <c r="K129" i="47"/>
  <c r="O129" i="47"/>
  <c r="P129" i="47" s="1"/>
  <c r="U129" i="47"/>
  <c r="V129" i="47"/>
  <c r="W129" i="47"/>
  <c r="AA129" i="47"/>
  <c r="I132" i="47"/>
  <c r="K132" i="47" s="1"/>
  <c r="J132" i="47"/>
  <c r="O132" i="47"/>
  <c r="P132" i="47" s="1"/>
  <c r="V132" i="47"/>
  <c r="W132" i="47"/>
  <c r="AA132" i="47"/>
  <c r="I133" i="47"/>
  <c r="J133" i="47"/>
  <c r="O133" i="47"/>
  <c r="V133" i="47"/>
  <c r="W133" i="47"/>
  <c r="AA133" i="47"/>
  <c r="I134" i="47"/>
  <c r="K134" i="47" s="1"/>
  <c r="J134" i="47"/>
  <c r="O134" i="47"/>
  <c r="P134" i="47" s="1"/>
  <c r="V134" i="47"/>
  <c r="W134" i="47"/>
  <c r="AA134" i="47"/>
  <c r="I135" i="47"/>
  <c r="J135" i="47"/>
  <c r="O135" i="47"/>
  <c r="P135" i="47" s="1"/>
  <c r="V135" i="47"/>
  <c r="W135" i="47"/>
  <c r="AA135" i="47"/>
  <c r="I136" i="47"/>
  <c r="J136" i="47"/>
  <c r="V136" i="47"/>
  <c r="W136" i="47"/>
  <c r="AA136" i="47"/>
  <c r="O136" i="47" s="1"/>
  <c r="P136" i="47" s="1"/>
  <c r="I137" i="47"/>
  <c r="K137" i="47" s="1"/>
  <c r="J137" i="47"/>
  <c r="V137" i="47"/>
  <c r="W137" i="47"/>
  <c r="AA137" i="47"/>
  <c r="O137" i="47" s="1"/>
  <c r="I138" i="47"/>
  <c r="J138" i="47"/>
  <c r="K138" i="47"/>
  <c r="O138" i="47"/>
  <c r="P138" i="47" s="1"/>
  <c r="V138" i="47"/>
  <c r="W138" i="47"/>
  <c r="AA138" i="47"/>
  <c r="I139" i="47"/>
  <c r="J139" i="47"/>
  <c r="K139" i="47"/>
  <c r="O139" i="47"/>
  <c r="R139" i="47" s="1"/>
  <c r="U139" i="47"/>
  <c r="V139" i="47"/>
  <c r="W139" i="47"/>
  <c r="AA139" i="47"/>
  <c r="I140" i="47"/>
  <c r="J140" i="47"/>
  <c r="K140" i="47"/>
  <c r="O140" i="47"/>
  <c r="R140" i="47" s="1"/>
  <c r="U140" i="47"/>
  <c r="V140" i="47"/>
  <c r="W140" i="47"/>
  <c r="AA140" i="47"/>
  <c r="I141" i="47"/>
  <c r="J141" i="47"/>
  <c r="K141" i="47"/>
  <c r="O141" i="47"/>
  <c r="R141" i="47" s="1"/>
  <c r="U141" i="47"/>
  <c r="V141" i="47"/>
  <c r="W141" i="47"/>
  <c r="AA141" i="47"/>
  <c r="I142" i="47"/>
  <c r="J142" i="47"/>
  <c r="K142" i="47"/>
  <c r="O142" i="47"/>
  <c r="R142" i="47" s="1"/>
  <c r="U142" i="47"/>
  <c r="V142" i="47"/>
  <c r="W142" i="47"/>
  <c r="AA142" i="47"/>
  <c r="AA62" i="47"/>
  <c r="W62" i="47"/>
  <c r="V62" i="47"/>
  <c r="U62" i="47"/>
  <c r="O62" i="47"/>
  <c r="R62" i="47" s="1"/>
  <c r="K62" i="47"/>
  <c r="J62" i="47"/>
  <c r="I62" i="47"/>
  <c r="AA61" i="47"/>
  <c r="W61" i="47"/>
  <c r="V61" i="47"/>
  <c r="U61" i="47"/>
  <c r="O61" i="47"/>
  <c r="P61" i="47" s="1"/>
  <c r="K61" i="47"/>
  <c r="J61" i="47"/>
  <c r="I61" i="47"/>
  <c r="AA60" i="47"/>
  <c r="W60" i="47"/>
  <c r="V60" i="47"/>
  <c r="U60" i="47"/>
  <c r="O60" i="47"/>
  <c r="R60" i="47" s="1"/>
  <c r="K60" i="47"/>
  <c r="J60" i="47"/>
  <c r="I60" i="47"/>
  <c r="AA59" i="47"/>
  <c r="W59" i="47"/>
  <c r="V59" i="47"/>
  <c r="U59" i="47"/>
  <c r="O59" i="47"/>
  <c r="R59" i="47" s="1"/>
  <c r="K59" i="47"/>
  <c r="J59" i="47"/>
  <c r="I59" i="47"/>
  <c r="AA58" i="47"/>
  <c r="W58" i="47"/>
  <c r="V58" i="47"/>
  <c r="O58" i="47"/>
  <c r="K58" i="47"/>
  <c r="J58" i="47"/>
  <c r="I58" i="47"/>
  <c r="AA57" i="47"/>
  <c r="O57" i="47" s="1"/>
  <c r="R57" i="47" s="1"/>
  <c r="W57" i="47"/>
  <c r="V57" i="47"/>
  <c r="J57" i="47"/>
  <c r="K57" i="47" s="1"/>
  <c r="I57" i="47"/>
  <c r="AA56" i="47"/>
  <c r="W56" i="47"/>
  <c r="V56" i="47"/>
  <c r="O56" i="47"/>
  <c r="P56" i="47" s="1"/>
  <c r="U56" i="47" s="1"/>
  <c r="J56" i="47"/>
  <c r="I56" i="47"/>
  <c r="K56" i="47" s="1"/>
  <c r="K115" i="47" l="1"/>
  <c r="K116" i="47"/>
  <c r="K110" i="47"/>
  <c r="K122" i="47"/>
  <c r="K105" i="47"/>
  <c r="K135" i="47"/>
  <c r="K119" i="47"/>
  <c r="K113" i="47"/>
  <c r="K107" i="47"/>
  <c r="R120" i="47"/>
  <c r="P113" i="47"/>
  <c r="U113" i="47" s="1"/>
  <c r="P116" i="47"/>
  <c r="U116" i="47" s="1"/>
  <c r="K136" i="47"/>
  <c r="K133" i="47"/>
  <c r="P139" i="47"/>
  <c r="K108" i="47"/>
  <c r="K106" i="47"/>
  <c r="K103" i="47"/>
  <c r="K111" i="47"/>
  <c r="K109" i="47"/>
  <c r="K104" i="47"/>
  <c r="P142" i="47"/>
  <c r="P128" i="47"/>
  <c r="P141" i="47"/>
  <c r="R136" i="47"/>
  <c r="P124" i="47"/>
  <c r="R126" i="47"/>
  <c r="R115" i="47"/>
  <c r="R108" i="47"/>
  <c r="P111" i="47"/>
  <c r="U111" i="47" s="1"/>
  <c r="P140" i="47"/>
  <c r="R122" i="47"/>
  <c r="R104" i="47"/>
  <c r="P112" i="47"/>
  <c r="U112" i="47" s="1"/>
  <c r="P110" i="47"/>
  <c r="U110" i="47" s="1"/>
  <c r="R132" i="47"/>
  <c r="R135" i="47"/>
  <c r="P133" i="47"/>
  <c r="R133" i="47" s="1"/>
  <c r="R137" i="47"/>
  <c r="P137" i="47"/>
  <c r="P106" i="47"/>
  <c r="U106" i="47" s="1"/>
  <c r="R56" i="47"/>
  <c r="R61" i="47"/>
  <c r="R138" i="47"/>
  <c r="R134" i="47"/>
  <c r="R129" i="47"/>
  <c r="R127" i="47"/>
  <c r="R125" i="47"/>
  <c r="R123" i="47"/>
  <c r="R121" i="47"/>
  <c r="R119" i="47"/>
  <c r="R114" i="47"/>
  <c r="R105" i="47"/>
  <c r="R103" i="47"/>
  <c r="P59" i="47"/>
  <c r="P57" i="47"/>
  <c r="U57" i="47" s="1"/>
  <c r="P58" i="47"/>
  <c r="U58" i="47" s="1"/>
  <c r="P60" i="47"/>
  <c r="P62" i="47"/>
  <c r="O77" i="47"/>
  <c r="O78" i="47"/>
  <c r="K20" i="47"/>
  <c r="AA100" i="47"/>
  <c r="W100" i="47"/>
  <c r="V100" i="47"/>
  <c r="U100" i="47"/>
  <c r="O100" i="47"/>
  <c r="R100" i="47" s="1"/>
  <c r="K100" i="47"/>
  <c r="J100" i="47"/>
  <c r="I100" i="47"/>
  <c r="AA99" i="47"/>
  <c r="W99" i="47"/>
  <c r="V99" i="47"/>
  <c r="U99" i="47"/>
  <c r="O99" i="47"/>
  <c r="P99" i="47" s="1"/>
  <c r="K99" i="47"/>
  <c r="J99" i="47"/>
  <c r="I99" i="47"/>
  <c r="AA98" i="47"/>
  <c r="W98" i="47"/>
  <c r="V98" i="47"/>
  <c r="U98" i="47"/>
  <c r="O98" i="47"/>
  <c r="R98" i="47" s="1"/>
  <c r="K98" i="47"/>
  <c r="J98" i="47"/>
  <c r="I98" i="47"/>
  <c r="AA97" i="47"/>
  <c r="W97" i="47"/>
  <c r="V97" i="47"/>
  <c r="U97" i="47"/>
  <c r="O97" i="47"/>
  <c r="R97" i="47" s="1"/>
  <c r="K97" i="47"/>
  <c r="J97" i="47"/>
  <c r="I97" i="47"/>
  <c r="AA96" i="47"/>
  <c r="W96" i="47"/>
  <c r="V96" i="47"/>
  <c r="U96" i="47"/>
  <c r="O96" i="47"/>
  <c r="R96" i="47" s="1"/>
  <c r="K96" i="47"/>
  <c r="J96" i="47"/>
  <c r="I96" i="47"/>
  <c r="AA95" i="47"/>
  <c r="W95" i="47"/>
  <c r="V95" i="47"/>
  <c r="U95" i="47"/>
  <c r="O95" i="47"/>
  <c r="P95" i="47" s="1"/>
  <c r="K95" i="47"/>
  <c r="J95" i="47"/>
  <c r="I95" i="47"/>
  <c r="AA94" i="47"/>
  <c r="W94" i="47"/>
  <c r="V94" i="47"/>
  <c r="U94" i="47"/>
  <c r="O94" i="47"/>
  <c r="R94" i="47" s="1"/>
  <c r="K94" i="47"/>
  <c r="J94" i="47"/>
  <c r="I94" i="47"/>
  <c r="AA93" i="47"/>
  <c r="W93" i="47"/>
  <c r="V93" i="47"/>
  <c r="U93" i="47"/>
  <c r="O93" i="47"/>
  <c r="R93" i="47" s="1"/>
  <c r="K93" i="47"/>
  <c r="J93" i="47"/>
  <c r="I93" i="47"/>
  <c r="AA92" i="47"/>
  <c r="W92" i="47"/>
  <c r="V92" i="47"/>
  <c r="U92" i="47"/>
  <c r="O92" i="47"/>
  <c r="R92" i="47" s="1"/>
  <c r="K92" i="47"/>
  <c r="J92" i="47"/>
  <c r="I92" i="47"/>
  <c r="AA91" i="47"/>
  <c r="W91" i="47"/>
  <c r="V91" i="47"/>
  <c r="O91" i="47"/>
  <c r="P91" i="47" s="1"/>
  <c r="U91" i="47" s="1"/>
  <c r="J91" i="47"/>
  <c r="I91" i="47"/>
  <c r="K91" i="47" s="1"/>
  <c r="AA90" i="47"/>
  <c r="W90" i="47"/>
  <c r="V90" i="47"/>
  <c r="O90" i="47"/>
  <c r="J90" i="47"/>
  <c r="I90" i="47"/>
  <c r="AA87" i="47"/>
  <c r="W87" i="47"/>
  <c r="V87" i="47"/>
  <c r="U87" i="47"/>
  <c r="O87" i="47"/>
  <c r="R87" i="47" s="1"/>
  <c r="K87" i="47"/>
  <c r="J87" i="47"/>
  <c r="I87" i="47"/>
  <c r="AA86" i="47"/>
  <c r="W86" i="47"/>
  <c r="V86" i="47"/>
  <c r="U86" i="47"/>
  <c r="O86" i="47"/>
  <c r="R86" i="47" s="1"/>
  <c r="K86" i="47"/>
  <c r="J86" i="47"/>
  <c r="I86" i="47"/>
  <c r="AA85" i="47"/>
  <c r="W85" i="47"/>
  <c r="V85" i="47"/>
  <c r="U85" i="47"/>
  <c r="O85" i="47"/>
  <c r="R85" i="47" s="1"/>
  <c r="K85" i="47"/>
  <c r="J85" i="47"/>
  <c r="I85" i="47"/>
  <c r="AA84" i="47"/>
  <c r="W84" i="47"/>
  <c r="V84" i="47"/>
  <c r="U84" i="47"/>
  <c r="O84" i="47"/>
  <c r="R84" i="47" s="1"/>
  <c r="K84" i="47"/>
  <c r="J84" i="47"/>
  <c r="I84" i="47"/>
  <c r="AA83" i="47"/>
  <c r="W83" i="47"/>
  <c r="V83" i="47"/>
  <c r="U83" i="47"/>
  <c r="O83" i="47"/>
  <c r="R83" i="47" s="1"/>
  <c r="K83" i="47"/>
  <c r="J83" i="47"/>
  <c r="I83" i="47"/>
  <c r="AA82" i="47"/>
  <c r="W82" i="47"/>
  <c r="V82" i="47"/>
  <c r="U82" i="47"/>
  <c r="O82" i="47"/>
  <c r="R82" i="47" s="1"/>
  <c r="K82" i="47"/>
  <c r="J82" i="47"/>
  <c r="I82" i="47"/>
  <c r="AA81" i="47"/>
  <c r="W81" i="47"/>
  <c r="V81" i="47"/>
  <c r="U81" i="47"/>
  <c r="O81" i="47"/>
  <c r="R81" i="47" s="1"/>
  <c r="K81" i="47"/>
  <c r="J81" i="47"/>
  <c r="I81" i="47"/>
  <c r="AA80" i="47"/>
  <c r="W80" i="47"/>
  <c r="V80" i="47"/>
  <c r="O80" i="47"/>
  <c r="P80" i="47" s="1"/>
  <c r="U80" i="47" s="1"/>
  <c r="J80" i="47"/>
  <c r="I80" i="47"/>
  <c r="AA79" i="47"/>
  <c r="O79" i="47" s="1"/>
  <c r="W79" i="47"/>
  <c r="V79" i="47"/>
  <c r="J79" i="47"/>
  <c r="I79" i="47"/>
  <c r="AA78" i="47"/>
  <c r="W78" i="47"/>
  <c r="V78" i="47"/>
  <c r="J78" i="47"/>
  <c r="I78" i="47"/>
  <c r="AA77" i="47"/>
  <c r="W77" i="47"/>
  <c r="V77" i="47"/>
  <c r="J77" i="47"/>
  <c r="I77" i="47"/>
  <c r="AA74" i="47"/>
  <c r="W74" i="47"/>
  <c r="V74" i="47"/>
  <c r="U74" i="47"/>
  <c r="O74" i="47"/>
  <c r="R74" i="47" s="1"/>
  <c r="K74" i="47"/>
  <c r="J74" i="47"/>
  <c r="I74" i="47"/>
  <c r="AA73" i="47"/>
  <c r="W73" i="47"/>
  <c r="V73" i="47"/>
  <c r="U73" i="47"/>
  <c r="O73" i="47"/>
  <c r="R73" i="47" s="1"/>
  <c r="K73" i="47"/>
  <c r="J73" i="47"/>
  <c r="I73" i="47"/>
  <c r="AA72" i="47"/>
  <c r="W72" i="47"/>
  <c r="V72" i="47"/>
  <c r="U72" i="47"/>
  <c r="O72" i="47"/>
  <c r="R72" i="47" s="1"/>
  <c r="K72" i="47"/>
  <c r="J72" i="47"/>
  <c r="I72" i="47"/>
  <c r="AA71" i="47"/>
  <c r="W71" i="47"/>
  <c r="V71" i="47"/>
  <c r="U71" i="47"/>
  <c r="O71" i="47"/>
  <c r="P71" i="47" s="1"/>
  <c r="K71" i="47"/>
  <c r="J71" i="47"/>
  <c r="I71" i="47"/>
  <c r="AA70" i="47"/>
  <c r="W70" i="47"/>
  <c r="V70" i="47"/>
  <c r="U70" i="47"/>
  <c r="O70" i="47"/>
  <c r="R70" i="47" s="1"/>
  <c r="K70" i="47"/>
  <c r="J70" i="47"/>
  <c r="I70" i="47"/>
  <c r="AA69" i="47"/>
  <c r="W69" i="47"/>
  <c r="V69" i="47"/>
  <c r="U69" i="47"/>
  <c r="O69" i="47"/>
  <c r="R69" i="47" s="1"/>
  <c r="K69" i="47"/>
  <c r="J69" i="47"/>
  <c r="I69" i="47"/>
  <c r="AA68" i="47"/>
  <c r="W68" i="47"/>
  <c r="V68" i="47"/>
  <c r="U68" i="47"/>
  <c r="O68" i="47"/>
  <c r="R68" i="47" s="1"/>
  <c r="K68" i="47"/>
  <c r="J68" i="47"/>
  <c r="I68" i="47"/>
  <c r="AA67" i="47"/>
  <c r="W67" i="47"/>
  <c r="V67" i="47"/>
  <c r="O67" i="47"/>
  <c r="P67" i="47" s="1"/>
  <c r="U67" i="47" s="1"/>
  <c r="J67" i="47"/>
  <c r="I67" i="47"/>
  <c r="K67" i="47" s="1"/>
  <c r="AA66" i="47"/>
  <c r="W66" i="47"/>
  <c r="V66" i="47"/>
  <c r="O66" i="47"/>
  <c r="J66" i="47"/>
  <c r="I66" i="47"/>
  <c r="AA65" i="47"/>
  <c r="W65" i="47"/>
  <c r="V65" i="47"/>
  <c r="O65" i="47"/>
  <c r="J65" i="47"/>
  <c r="I65" i="47"/>
  <c r="AA64" i="47"/>
  <c r="O64" i="47" s="1"/>
  <c r="W64" i="47"/>
  <c r="V64" i="47"/>
  <c r="J64" i="47"/>
  <c r="I64" i="47"/>
  <c r="AA53" i="47"/>
  <c r="O53" i="47" s="1"/>
  <c r="W53" i="47"/>
  <c r="V53" i="47"/>
  <c r="J53" i="47"/>
  <c r="I53" i="47"/>
  <c r="K53" i="47" s="1"/>
  <c r="AA52" i="47"/>
  <c r="O52" i="47" s="1"/>
  <c r="P52" i="47" s="1"/>
  <c r="W52" i="47"/>
  <c r="V52" i="47"/>
  <c r="J52" i="47"/>
  <c r="K52" i="47" s="1"/>
  <c r="I52" i="47"/>
  <c r="AA51" i="47"/>
  <c r="W51" i="47"/>
  <c r="V51" i="47"/>
  <c r="O51" i="47"/>
  <c r="J51" i="47"/>
  <c r="I51" i="47"/>
  <c r="K51" i="47" s="1"/>
  <c r="AA50" i="47"/>
  <c r="W50" i="47"/>
  <c r="V50" i="47"/>
  <c r="O50" i="47"/>
  <c r="J50" i="47"/>
  <c r="I50" i="47"/>
  <c r="AA49" i="47"/>
  <c r="O49" i="47" s="1"/>
  <c r="W49" i="47"/>
  <c r="V49" i="47"/>
  <c r="J49" i="47"/>
  <c r="I49" i="47"/>
  <c r="AA48" i="47"/>
  <c r="W48" i="47"/>
  <c r="V48" i="47"/>
  <c r="O48" i="47"/>
  <c r="J48" i="47"/>
  <c r="I48" i="47"/>
  <c r="AA47" i="47"/>
  <c r="O47" i="47" s="1"/>
  <c r="W47" i="47"/>
  <c r="V47" i="47"/>
  <c r="J47" i="47"/>
  <c r="I47" i="47"/>
  <c r="K47" i="47" s="1"/>
  <c r="AA46" i="47"/>
  <c r="O46" i="47" s="1"/>
  <c r="P46" i="47" s="1"/>
  <c r="U46" i="47" s="1"/>
  <c r="W46" i="47"/>
  <c r="V46" i="47"/>
  <c r="J46" i="47"/>
  <c r="I46" i="47"/>
  <c r="AA45" i="47"/>
  <c r="W45" i="47"/>
  <c r="V45" i="47"/>
  <c r="O45" i="47"/>
  <c r="J45" i="47"/>
  <c r="I45" i="47"/>
  <c r="K45" i="47" s="1"/>
  <c r="AA44" i="47"/>
  <c r="W44" i="47"/>
  <c r="V44" i="47"/>
  <c r="O44" i="47"/>
  <c r="J44" i="47"/>
  <c r="I44" i="47"/>
  <c r="AA43" i="47"/>
  <c r="W43" i="47"/>
  <c r="V43" i="47"/>
  <c r="O43" i="47"/>
  <c r="J43" i="47"/>
  <c r="I43" i="47"/>
  <c r="K43" i="47" s="1"/>
  <c r="AA40" i="47"/>
  <c r="W40" i="47"/>
  <c r="V40" i="47"/>
  <c r="U40" i="47"/>
  <c r="O40" i="47"/>
  <c r="R40" i="47" s="1"/>
  <c r="K40" i="47"/>
  <c r="J40" i="47"/>
  <c r="I40" i="47"/>
  <c r="AA39" i="47"/>
  <c r="O39" i="47" s="1"/>
  <c r="W39" i="47"/>
  <c r="V39" i="47"/>
  <c r="J39" i="47"/>
  <c r="I39" i="47"/>
  <c r="K39" i="47" s="1"/>
  <c r="AA38" i="47"/>
  <c r="O38" i="47" s="1"/>
  <c r="W38" i="47"/>
  <c r="V38" i="47"/>
  <c r="J38" i="47"/>
  <c r="I38" i="47"/>
  <c r="AA37" i="47"/>
  <c r="W37" i="47"/>
  <c r="V37" i="47"/>
  <c r="O37" i="47"/>
  <c r="J37" i="47"/>
  <c r="I37" i="47"/>
  <c r="K37" i="47" s="1"/>
  <c r="AA36" i="47"/>
  <c r="O36" i="47" s="1"/>
  <c r="P36" i="47" s="1"/>
  <c r="U36" i="47" s="1"/>
  <c r="W36" i="47"/>
  <c r="V36" i="47"/>
  <c r="J36" i="47"/>
  <c r="K36" i="47" s="1"/>
  <c r="I36" i="47"/>
  <c r="AA35" i="47"/>
  <c r="O35" i="47" s="1"/>
  <c r="W35" i="47"/>
  <c r="V35" i="47"/>
  <c r="J35" i="47"/>
  <c r="I35" i="47"/>
  <c r="AA34" i="47"/>
  <c r="O34" i="47" s="1"/>
  <c r="W34" i="47"/>
  <c r="V34" i="47"/>
  <c r="J34" i="47"/>
  <c r="I34" i="47"/>
  <c r="AA33" i="47"/>
  <c r="W33" i="47"/>
  <c r="V33" i="47"/>
  <c r="O33" i="47"/>
  <c r="J33" i="47"/>
  <c r="I33" i="47"/>
  <c r="AA30" i="47"/>
  <c r="W30" i="47"/>
  <c r="V30" i="47"/>
  <c r="U30" i="47"/>
  <c r="O30" i="47"/>
  <c r="R30" i="47" s="1"/>
  <c r="K30" i="47"/>
  <c r="J30" i="47"/>
  <c r="I30" i="47"/>
  <c r="AA29" i="47"/>
  <c r="W29" i="47"/>
  <c r="V29" i="47"/>
  <c r="U29" i="47"/>
  <c r="O29" i="47"/>
  <c r="R29" i="47" s="1"/>
  <c r="K29" i="47"/>
  <c r="J29" i="47"/>
  <c r="I29" i="47"/>
  <c r="AA28" i="47"/>
  <c r="W28" i="47"/>
  <c r="V28" i="47"/>
  <c r="U28" i="47"/>
  <c r="O28" i="47"/>
  <c r="R28" i="47" s="1"/>
  <c r="K28" i="47"/>
  <c r="J28" i="47"/>
  <c r="I28" i="47"/>
  <c r="AA27" i="47"/>
  <c r="W27" i="47"/>
  <c r="V27" i="47"/>
  <c r="U27" i="47"/>
  <c r="O27" i="47"/>
  <c r="P27" i="47" s="1"/>
  <c r="J27" i="47"/>
  <c r="I27" i="47"/>
  <c r="K27" i="47" s="1"/>
  <c r="AA26" i="47"/>
  <c r="W26" i="47"/>
  <c r="V26" i="47"/>
  <c r="O26" i="47"/>
  <c r="J26" i="47"/>
  <c r="I26" i="47"/>
  <c r="K26" i="47" s="1"/>
  <c r="AA25" i="47"/>
  <c r="W25" i="47"/>
  <c r="V25" i="47"/>
  <c r="O25" i="47"/>
  <c r="J25" i="47"/>
  <c r="I25" i="47"/>
  <c r="K25" i="47" s="1"/>
  <c r="AA24" i="47"/>
  <c r="O24" i="47" s="1"/>
  <c r="W24" i="47"/>
  <c r="V24" i="47"/>
  <c r="J24" i="47"/>
  <c r="I24" i="47"/>
  <c r="AA23" i="47"/>
  <c r="W23" i="47"/>
  <c r="V23" i="47"/>
  <c r="O23" i="47"/>
  <c r="P23" i="47" s="1"/>
  <c r="U23" i="47" s="1"/>
  <c r="J23" i="47"/>
  <c r="I23" i="47"/>
  <c r="K23" i="47" s="1"/>
  <c r="AA22" i="47"/>
  <c r="W22" i="47"/>
  <c r="V22" i="47"/>
  <c r="O22" i="47"/>
  <c r="J22" i="47"/>
  <c r="I22" i="47"/>
  <c r="K22" i="47" s="1"/>
  <c r="AA21" i="47"/>
  <c r="W21" i="47"/>
  <c r="V21" i="47"/>
  <c r="O21" i="47"/>
  <c r="J21" i="47"/>
  <c r="I21" i="47"/>
  <c r="K21" i="47" s="1"/>
  <c r="AA20" i="47"/>
  <c r="O20" i="47" s="1"/>
  <c r="W20" i="47"/>
  <c r="V20" i="47"/>
  <c r="J20" i="47"/>
  <c r="I20" i="47"/>
  <c r="R58" i="47" l="1"/>
  <c r="K46" i="47"/>
  <c r="R46" i="47" s="1"/>
  <c r="K50" i="47"/>
  <c r="K48" i="47"/>
  <c r="R113" i="47"/>
  <c r="R112" i="47"/>
  <c r="R111" i="47"/>
  <c r="R110" i="47"/>
  <c r="K24" i="47"/>
  <c r="K64" i="47"/>
  <c r="K38" i="47"/>
  <c r="K80" i="47"/>
  <c r="K77" i="47"/>
  <c r="K66" i="47"/>
  <c r="K34" i="47"/>
  <c r="K35" i="47"/>
  <c r="K65" i="47"/>
  <c r="K79" i="47"/>
  <c r="K78" i="47"/>
  <c r="R67" i="47"/>
  <c r="K90" i="47"/>
  <c r="P29" i="47"/>
  <c r="P86" i="47"/>
  <c r="R91" i="47"/>
  <c r="R52" i="47"/>
  <c r="U52" i="47"/>
  <c r="R36" i="47"/>
  <c r="K49" i="47"/>
  <c r="P21" i="47"/>
  <c r="U21" i="47" s="1"/>
  <c r="K44" i="47"/>
  <c r="K33" i="47"/>
  <c r="P45" i="47"/>
  <c r="U45" i="47" s="1"/>
  <c r="R71" i="47"/>
  <c r="P82" i="47"/>
  <c r="R95" i="47"/>
  <c r="R27" i="47"/>
  <c r="P49" i="47"/>
  <c r="U49" i="47" s="1"/>
  <c r="P84" i="47"/>
  <c r="R99" i="47"/>
  <c r="R80" i="47"/>
  <c r="P78" i="47"/>
  <c r="P44" i="47"/>
  <c r="U44" i="47" s="1"/>
  <c r="P48" i="47"/>
  <c r="U48" i="47" s="1"/>
  <c r="P34" i="47"/>
  <c r="U34" i="47" s="1"/>
  <c r="P38" i="47"/>
  <c r="U38" i="47" s="1"/>
  <c r="R23" i="47"/>
  <c r="P25" i="47"/>
  <c r="U25" i="47" s="1"/>
  <c r="P47" i="47"/>
  <c r="U47" i="47" s="1"/>
  <c r="P50" i="47"/>
  <c r="U50" i="47" s="1"/>
  <c r="P65" i="47"/>
  <c r="U65" i="47" s="1"/>
  <c r="P69" i="47"/>
  <c r="P73" i="47"/>
  <c r="P93" i="47"/>
  <c r="P97" i="47"/>
  <c r="P43" i="47"/>
  <c r="U43" i="47" s="1"/>
  <c r="P51" i="47"/>
  <c r="U51" i="47" s="1"/>
  <c r="P90" i="47"/>
  <c r="U90" i="47" s="1"/>
  <c r="P92" i="47"/>
  <c r="P94" i="47"/>
  <c r="P96" i="47"/>
  <c r="P98" i="47"/>
  <c r="P100" i="47"/>
  <c r="P77" i="47"/>
  <c r="P79" i="47"/>
  <c r="U79" i="47" s="1"/>
  <c r="P81" i="47"/>
  <c r="P83" i="47"/>
  <c r="P85" i="47"/>
  <c r="P87" i="47"/>
  <c r="P64" i="47"/>
  <c r="U64" i="47" s="1"/>
  <c r="P66" i="47"/>
  <c r="U66" i="47" s="1"/>
  <c r="P68" i="47"/>
  <c r="P70" i="47"/>
  <c r="P72" i="47"/>
  <c r="P74" i="47"/>
  <c r="P53" i="47"/>
  <c r="U53" i="47" s="1"/>
  <c r="P33" i="47"/>
  <c r="U33" i="47" s="1"/>
  <c r="P35" i="47"/>
  <c r="U35" i="47" s="1"/>
  <c r="P37" i="47"/>
  <c r="U37" i="47" s="1"/>
  <c r="P39" i="47"/>
  <c r="U39" i="47" s="1"/>
  <c r="P40" i="47"/>
  <c r="P20" i="47"/>
  <c r="U20" i="47" s="1"/>
  <c r="P30" i="47"/>
  <c r="P22" i="47"/>
  <c r="U22" i="47" s="1"/>
  <c r="P24" i="47"/>
  <c r="U24" i="47" s="1"/>
  <c r="P26" i="47"/>
  <c r="U26" i="47" s="1"/>
  <c r="P28" i="47"/>
  <c r="AE22" i="49"/>
  <c r="AE21" i="49"/>
  <c r="AE20" i="49"/>
  <c r="AB22" i="49"/>
  <c r="AB21" i="49"/>
  <c r="AB20" i="49"/>
  <c r="Y22" i="49"/>
  <c r="Y21" i="49"/>
  <c r="Y20" i="49"/>
  <c r="V22" i="49"/>
  <c r="V21" i="49"/>
  <c r="V20" i="49"/>
  <c r="T22" i="49"/>
  <c r="T21" i="49"/>
  <c r="T20" i="49"/>
  <c r="Q22" i="49"/>
  <c r="Q21" i="49"/>
  <c r="Q20" i="49"/>
  <c r="N22" i="49"/>
  <c r="N21" i="49"/>
  <c r="N20" i="49"/>
  <c r="L22" i="49"/>
  <c r="L21" i="49"/>
  <c r="L20" i="49"/>
  <c r="J22" i="49"/>
  <c r="J21" i="49"/>
  <c r="J20" i="49"/>
  <c r="H21" i="49"/>
  <c r="H22" i="49"/>
  <c r="H20" i="49"/>
  <c r="R79" i="47" l="1"/>
  <c r="R53" i="47"/>
  <c r="R43" i="47"/>
  <c r="R66" i="47"/>
  <c r="R77" i="47"/>
  <c r="U77" i="47"/>
  <c r="R78" i="47"/>
  <c r="U78" i="47"/>
  <c r="R64" i="47"/>
  <c r="R90" i="47"/>
  <c r="R65" i="47"/>
  <c r="R45" i="47"/>
  <c r="R51" i="47"/>
  <c r="R50" i="47"/>
  <c r="R49" i="47"/>
  <c r="R48" i="47"/>
  <c r="R47" i="47"/>
  <c r="R44" i="47"/>
  <c r="R25" i="47"/>
  <c r="R24" i="47"/>
  <c r="R22" i="47"/>
  <c r="R21" i="47"/>
  <c r="R20" i="47"/>
  <c r="R39" i="47"/>
  <c r="R38" i="47"/>
  <c r="R37" i="47"/>
  <c r="R35" i="47"/>
  <c r="R34" i="47"/>
  <c r="R33" i="47"/>
  <c r="R26" i="47"/>
  <c r="AS22" i="49"/>
  <c r="AR22" i="49"/>
  <c r="AQ22" i="49"/>
  <c r="AP22" i="49"/>
  <c r="AO22" i="49"/>
  <c r="AN22" i="49"/>
  <c r="AM22" i="49"/>
  <c r="AL22" i="49"/>
  <c r="AK22" i="49"/>
  <c r="AJ22" i="49"/>
  <c r="AG22" i="49"/>
  <c r="AS21" i="49"/>
  <c r="AR21" i="49"/>
  <c r="AQ21" i="49"/>
  <c r="AP21" i="49"/>
  <c r="AO21" i="49"/>
  <c r="AN21" i="49"/>
  <c r="AM21" i="49"/>
  <c r="AL21" i="49"/>
  <c r="AK21" i="49"/>
  <c r="AJ21" i="49"/>
  <c r="AS20" i="49"/>
  <c r="AR20" i="49"/>
  <c r="AQ20" i="49"/>
  <c r="AP20" i="49"/>
  <c r="AO20" i="49"/>
  <c r="AN20" i="49"/>
  <c r="AM20" i="49"/>
  <c r="AL20" i="49"/>
  <c r="AK20" i="49"/>
  <c r="AJ20" i="49"/>
  <c r="AG16" i="49"/>
  <c r="AG20" i="49" l="1"/>
  <c r="AG21" i="49"/>
  <c r="S8" i="39"/>
  <c r="S9" i="39"/>
  <c r="S10" i="39"/>
  <c r="S7" i="39"/>
  <c r="P10" i="40"/>
  <c r="P9" i="40"/>
  <c r="P8" i="40"/>
  <c r="P7" i="40"/>
  <c r="J8" i="40"/>
  <c r="J9" i="40"/>
  <c r="J10" i="40"/>
  <c r="V10" i="40" s="1"/>
  <c r="J7" i="40"/>
  <c r="W7" i="40" s="1"/>
  <c r="O10" i="19"/>
  <c r="O9" i="19"/>
  <c r="O8" i="19"/>
  <c r="U8" i="19" s="1"/>
  <c r="O7" i="19"/>
  <c r="I8" i="19"/>
  <c r="I9" i="19"/>
  <c r="I10" i="19"/>
  <c r="I7" i="19"/>
  <c r="U7" i="19" s="1"/>
  <c r="O10" i="39"/>
  <c r="L10" i="39"/>
  <c r="I10" i="39"/>
  <c r="O9" i="39"/>
  <c r="L9" i="39"/>
  <c r="I9" i="39"/>
  <c r="W16" i="43"/>
  <c r="P16" i="43"/>
  <c r="N16" i="43"/>
  <c r="Q16" i="43" s="1"/>
  <c r="K16" i="43"/>
  <c r="J16" i="43"/>
  <c r="S16" i="43" s="1"/>
  <c r="H16" i="43"/>
  <c r="W15" i="43"/>
  <c r="P15" i="43"/>
  <c r="S15" i="43" s="1"/>
  <c r="N15" i="43"/>
  <c r="Q15" i="43" s="1"/>
  <c r="J15" i="43"/>
  <c r="H15" i="43"/>
  <c r="K15" i="43" s="1"/>
  <c r="W14" i="43"/>
  <c r="P14" i="43"/>
  <c r="N14" i="43"/>
  <c r="Q14" i="43" s="1"/>
  <c r="J14" i="43"/>
  <c r="H14" i="43"/>
  <c r="K14" i="43" s="1"/>
  <c r="W13" i="43"/>
  <c r="P13" i="43"/>
  <c r="S13" i="43" s="1"/>
  <c r="N13" i="43"/>
  <c r="Q13" i="43" s="1"/>
  <c r="J13" i="43"/>
  <c r="H13" i="43"/>
  <c r="W12" i="43"/>
  <c r="P12" i="43"/>
  <c r="N12" i="43"/>
  <c r="J12" i="43"/>
  <c r="H12" i="43"/>
  <c r="K12" i="43" s="1"/>
  <c r="W11" i="43"/>
  <c r="P11" i="43"/>
  <c r="N11" i="43"/>
  <c r="Q11" i="43" s="1"/>
  <c r="K11" i="43"/>
  <c r="J11" i="43"/>
  <c r="S11" i="43" s="1"/>
  <c r="H11" i="43"/>
  <c r="O15" i="47"/>
  <c r="R15" i="47" s="1"/>
  <c r="O16" i="47"/>
  <c r="R16" i="47" s="1"/>
  <c r="W10" i="40" l="1"/>
  <c r="P16" i="47"/>
  <c r="S12" i="43"/>
  <c r="W8" i="40"/>
  <c r="Q9" i="39"/>
  <c r="S14" i="43"/>
  <c r="V7" i="40"/>
  <c r="V8" i="40"/>
  <c r="W9" i="40"/>
  <c r="V9" i="40"/>
  <c r="Q10" i="39"/>
  <c r="Q12" i="43"/>
  <c r="K13" i="43"/>
  <c r="P15" i="47"/>
  <c r="H9" i="33" l="1"/>
  <c r="M9" i="33"/>
  <c r="H10" i="33"/>
  <c r="H8" i="33"/>
  <c r="H7" i="33"/>
  <c r="H8" i="43"/>
  <c r="K8" i="43" s="1"/>
  <c r="J8" i="43"/>
  <c r="N8" i="43"/>
  <c r="Q8" i="43" s="1"/>
  <c r="P8" i="43"/>
  <c r="W8" i="43"/>
  <c r="H9" i="43"/>
  <c r="K9" i="43" s="1"/>
  <c r="J9" i="43"/>
  <c r="N9" i="43"/>
  <c r="Q9" i="43" s="1"/>
  <c r="P9" i="43"/>
  <c r="W9" i="43"/>
  <c r="H10" i="43"/>
  <c r="K10" i="43" s="1"/>
  <c r="J10" i="43"/>
  <c r="N10" i="43"/>
  <c r="Q10" i="43" s="1"/>
  <c r="P10" i="43"/>
  <c r="W10" i="43"/>
  <c r="N7" i="43"/>
  <c r="Q7" i="43" s="1"/>
  <c r="H7" i="43"/>
  <c r="K7" i="43" s="1"/>
  <c r="W7" i="43"/>
  <c r="P7" i="43"/>
  <c r="J7" i="43"/>
  <c r="S9" i="43" l="1"/>
  <c r="S10" i="43"/>
  <c r="S8" i="43"/>
  <c r="S7" i="43"/>
  <c r="J10" i="48"/>
  <c r="J11" i="48"/>
  <c r="K16" i="47"/>
  <c r="AA16" i="47" l="1"/>
  <c r="W16" i="47"/>
  <c r="V16" i="47"/>
  <c r="U16" i="47"/>
  <c r="J16" i="47"/>
  <c r="I16" i="47"/>
  <c r="AA15" i="47"/>
  <c r="W15" i="47"/>
  <c r="V15" i="47"/>
  <c r="U15" i="47"/>
  <c r="J15" i="47"/>
  <c r="I15" i="47"/>
  <c r="K15" i="47" s="1"/>
  <c r="AA14" i="47"/>
  <c r="O14" i="47" s="1"/>
  <c r="W14" i="47"/>
  <c r="V14" i="47"/>
  <c r="J14" i="47"/>
  <c r="I14" i="47"/>
  <c r="AA13" i="47"/>
  <c r="O13" i="47" s="1"/>
  <c r="P13" i="47" s="1"/>
  <c r="U13" i="47" s="1"/>
  <c r="W13" i="47"/>
  <c r="V13" i="47"/>
  <c r="J13" i="47"/>
  <c r="I13" i="47"/>
  <c r="AA12" i="47"/>
  <c r="O12" i="47" s="1"/>
  <c r="P12" i="47" s="1"/>
  <c r="W12" i="47"/>
  <c r="V12" i="47"/>
  <c r="J12" i="47"/>
  <c r="I12" i="47"/>
  <c r="AA11" i="47"/>
  <c r="O11" i="47" s="1"/>
  <c r="W11" i="47"/>
  <c r="V11" i="47"/>
  <c r="J11" i="47"/>
  <c r="I11" i="47"/>
  <c r="N11" i="48"/>
  <c r="O11" i="48" s="1"/>
  <c r="N10" i="48"/>
  <c r="O10" i="48" s="1"/>
  <c r="K14" i="47" l="1"/>
  <c r="P14" i="47"/>
  <c r="R14" i="47" s="1"/>
  <c r="P11" i="47"/>
  <c r="U11" i="47" s="1"/>
  <c r="K11" i="47"/>
  <c r="K12" i="47"/>
  <c r="R12" i="47" s="1"/>
  <c r="K13" i="47"/>
  <c r="R13" i="47" s="1"/>
  <c r="U12" i="47"/>
  <c r="W10" i="47"/>
  <c r="Z11" i="48"/>
  <c r="V11" i="48"/>
  <c r="U11" i="48"/>
  <c r="T11" i="48"/>
  <c r="Q11" i="48"/>
  <c r="I11" i="48"/>
  <c r="H11" i="48"/>
  <c r="Z10" i="48"/>
  <c r="V10" i="48"/>
  <c r="U10" i="48"/>
  <c r="T10" i="48"/>
  <c r="Q10" i="48"/>
  <c r="I10" i="48"/>
  <c r="H10" i="48"/>
  <c r="Z9" i="48"/>
  <c r="N9" i="48" s="1"/>
  <c r="O9" i="48" s="1"/>
  <c r="V9" i="48"/>
  <c r="U9" i="48"/>
  <c r="I9" i="48"/>
  <c r="H9" i="48"/>
  <c r="J9" i="48" s="1"/>
  <c r="Q9" i="48" s="1"/>
  <c r="AA10" i="47"/>
  <c r="O10" i="47" s="1"/>
  <c r="V10" i="47"/>
  <c r="J10" i="47"/>
  <c r="I10" i="47"/>
  <c r="R7" i="47"/>
  <c r="U14" i="47" l="1"/>
  <c r="K10" i="47"/>
  <c r="R11" i="47"/>
  <c r="P10" i="47"/>
  <c r="R10" i="47" s="1"/>
  <c r="T9" i="48"/>
  <c r="U10" i="47" l="1"/>
  <c r="V7" i="19" l="1"/>
  <c r="V8" i="19"/>
  <c r="V9" i="19"/>
  <c r="R9" i="40"/>
  <c r="R8" i="40"/>
  <c r="R7" i="40"/>
  <c r="L8" i="40"/>
  <c r="L9" i="40"/>
  <c r="L7" i="40"/>
  <c r="V10" i="19" l="1"/>
  <c r="O8" i="39"/>
  <c r="O7" i="39"/>
  <c r="L8" i="39"/>
  <c r="L7" i="39"/>
  <c r="I8" i="39"/>
  <c r="I7" i="39"/>
  <c r="Q8" i="39" l="1"/>
  <c r="S4" i="43"/>
  <c r="Q4" i="33"/>
  <c r="T9" i="40"/>
  <c r="T8" i="40"/>
  <c r="T7" i="40"/>
  <c r="T3" i="40"/>
  <c r="Q7" i="39"/>
  <c r="P3" i="39"/>
  <c r="U10" i="33" l="1"/>
  <c r="M10" i="33" s="1"/>
  <c r="Q10" i="33"/>
  <c r="U9" i="33"/>
  <c r="Q9" i="33"/>
  <c r="U8" i="33"/>
  <c r="M8" i="33" s="1"/>
  <c r="Q8" i="33"/>
  <c r="U7" i="33"/>
  <c r="M7" i="33" s="1"/>
  <c r="Q7" i="33"/>
  <c r="Q8" i="18" l="1"/>
  <c r="Q9" i="18"/>
  <c r="S8" i="19" l="1"/>
  <c r="S7" i="19"/>
  <c r="S3" i="19"/>
  <c r="P4" i="18"/>
</calcChain>
</file>

<file path=xl/sharedStrings.xml><?xml version="1.0" encoding="utf-8"?>
<sst xmlns="http://schemas.openxmlformats.org/spreadsheetml/2006/main" count="614" uniqueCount="339">
  <si>
    <t>HC</t>
  </si>
  <si>
    <t>AM7</t>
  </si>
  <si>
    <t>AM6</t>
  </si>
  <si>
    <t>SHOW JUMPING</t>
  </si>
  <si>
    <t>10 &amp; Under  -  50cm</t>
  </si>
  <si>
    <t>11 &amp; Under 13  -  60cm</t>
  </si>
  <si>
    <t>Club</t>
  </si>
  <si>
    <t>Snr</t>
  </si>
  <si>
    <t>Pwr &amp; Spd</t>
  </si>
  <si>
    <t>Combined Points</t>
  </si>
  <si>
    <t>Event Placing</t>
  </si>
  <si>
    <t>Back</t>
  </si>
  <si>
    <t>RIDER</t>
  </si>
  <si>
    <t>HORSE</t>
  </si>
  <si>
    <t>Card</t>
  </si>
  <si>
    <t>CLUB</t>
  </si>
  <si>
    <t>Placing</t>
  </si>
  <si>
    <t>Points</t>
  </si>
  <si>
    <t>FINAL</t>
  </si>
  <si>
    <t>ROUND 1</t>
  </si>
  <si>
    <t>Average Score Round 1</t>
  </si>
  <si>
    <t>Rnd 1 Place</t>
  </si>
  <si>
    <t>ROUND 2</t>
  </si>
  <si>
    <t>Average Score Round 2</t>
  </si>
  <si>
    <t>Event Points</t>
  </si>
  <si>
    <t>Judge 1</t>
  </si>
  <si>
    <t>Judge 2</t>
  </si>
  <si>
    <t>CLASS 1</t>
  </si>
  <si>
    <t>CLASS 2</t>
  </si>
  <si>
    <t>State Qualify</t>
  </si>
  <si>
    <t>C</t>
  </si>
  <si>
    <t>Clear Round</t>
  </si>
  <si>
    <t>snr</t>
  </si>
  <si>
    <r>
      <t>Championship countback</t>
    </r>
    <r>
      <rPr>
        <b/>
        <sz val="14"/>
        <rFont val="Arial Narrow"/>
        <family val="2"/>
      </rPr>
      <t xml:space="preserve"> ..... Most number of 1st, 2nd ...etc.   If still tied - highest placing in higest round (eg G/Prix or AM6)</t>
    </r>
  </si>
  <si>
    <t>Rider 1</t>
  </si>
  <si>
    <t>Rider 2</t>
  </si>
  <si>
    <t>Rider 3</t>
  </si>
  <si>
    <t>Rider 4</t>
  </si>
  <si>
    <t>Rider 3  (Snr)</t>
  </si>
  <si>
    <t>Rider 4  (HC)</t>
  </si>
  <si>
    <t>Horse 1</t>
  </si>
  <si>
    <t>Horse 2</t>
  </si>
  <si>
    <t>Horse 3</t>
  </si>
  <si>
    <t>Horse 4</t>
  </si>
  <si>
    <t>DRESSAGE</t>
  </si>
  <si>
    <t>Horse</t>
  </si>
  <si>
    <t>Card No</t>
  </si>
  <si>
    <t>CL Judge</t>
  </si>
  <si>
    <t>SL Judge</t>
  </si>
  <si>
    <t>Jump Fault</t>
  </si>
  <si>
    <t>Time Fault</t>
  </si>
  <si>
    <t>Total Fault</t>
  </si>
  <si>
    <t>Jump Time</t>
  </si>
  <si>
    <t>Total Score</t>
  </si>
  <si>
    <t>Place</t>
  </si>
  <si>
    <t>Team Points</t>
  </si>
  <si>
    <t>PUBLISHED</t>
  </si>
  <si>
    <t>Rider No</t>
  </si>
  <si>
    <t>Rider</t>
  </si>
  <si>
    <t>Test %</t>
  </si>
  <si>
    <t>Test 1:C</t>
  </si>
  <si>
    <t>Test 2:C</t>
  </si>
  <si>
    <t/>
  </si>
  <si>
    <t>Test 1:E</t>
  </si>
  <si>
    <t>Class 2 – Official C Grade (1m)</t>
  </si>
  <si>
    <r>
      <t>Championship countback</t>
    </r>
    <r>
      <rPr>
        <b/>
        <sz val="16"/>
        <rFont val="Arial Narrow"/>
        <family val="2"/>
      </rPr>
      <t xml:space="preserve"> ..... Most number of 1st, 2nd ...etc.   If still tied - highest placing in higest round (eg G/Prix or AM6)</t>
    </r>
  </si>
  <si>
    <t>C/ship Average countback</t>
  </si>
  <si>
    <t>Count back:  Rounds = Equal % scores are placed equally.       Championship countback = Average of all test marks then highest mark in the highest test.</t>
  </si>
  <si>
    <t>Test 1 Max</t>
  </si>
  <si>
    <t>Test 2 Max</t>
  </si>
  <si>
    <t>4 Test Average</t>
  </si>
  <si>
    <t xml:space="preserve">Class 2 – Official 11yrs to und 13yrs </t>
  </si>
  <si>
    <t xml:space="preserve">Class 3 – Preliminary </t>
  </si>
  <si>
    <t>Worksheet design:    Ron Ford</t>
  </si>
  <si>
    <r>
      <t xml:space="preserve">For assistance:  </t>
    </r>
    <r>
      <rPr>
        <b/>
        <sz val="16"/>
        <color rgb="FF0070C0"/>
        <rFont val="Arial"/>
        <family val="2"/>
      </rPr>
      <t xml:space="preserve"> ronford.mail@gmail.com</t>
    </r>
  </si>
  <si>
    <t>Club A</t>
  </si>
  <si>
    <t>Q1</t>
  </si>
  <si>
    <t>Q2</t>
  </si>
  <si>
    <t xml:space="preserve">     Sort the class on "combined points" in decending order</t>
  </si>
  <si>
    <t>State Qual</t>
  </si>
  <si>
    <t>Max Dress Test</t>
  </si>
  <si>
    <t>Back #</t>
  </si>
  <si>
    <t>Rider Name</t>
  </si>
  <si>
    <t>CL%</t>
  </si>
  <si>
    <t>SL%</t>
  </si>
  <si>
    <t>Penalty</t>
  </si>
  <si>
    <t>DR Ave</t>
  </si>
  <si>
    <t xml:space="preserve">Course Time  </t>
  </si>
  <si>
    <t>Varian to SJ Ideal</t>
  </si>
  <si>
    <t>Class #</t>
  </si>
  <si>
    <t xml:space="preserve">Test </t>
  </si>
  <si>
    <t xml:space="preserve">Count back:  Rounds = Equal % scores tied.       Championship = Average of all test marks then highest mark in the highest test.  </t>
  </si>
  <si>
    <t>ALWAYS CHECK THE LATEST PCAQ RULE BOOK SCORING SECTION - CHANGES HAPPEN</t>
  </si>
  <si>
    <t>John Smith</t>
  </si>
  <si>
    <t>He's A Horse</t>
  </si>
  <si>
    <t>Somewhere</t>
  </si>
  <si>
    <t>Course Time 
[in secs]</t>
  </si>
  <si>
    <t>Count Back</t>
  </si>
  <si>
    <t>If the final score gives equality of marks to two or more competitors, the classification is decided by the best (lowest) dressage penalty score.  If there is still equality, the closest to the optimum SJ time</t>
  </si>
  <si>
    <t>If the final score gives equality of marks to two or more competitors, the classification is decided by the best (lowest) dressage penalty score.      If there is still equality, the closest to the optimum SJ time</t>
  </si>
  <si>
    <t>Variance to SJ Ideal Time</t>
  </si>
  <si>
    <t># State Qual - Dressage Score 60% or greater</t>
  </si>
  <si>
    <t>and manually enter the championship placings</t>
  </si>
  <si>
    <t>Calculation will add the points for each round</t>
  </si>
  <si>
    <t>Task #</t>
  </si>
  <si>
    <t>Average Round 1</t>
  </si>
  <si>
    <t># State Qual - Dr Score equal or better than 50%  &amp; no more than 4 SJ Faults</t>
  </si>
  <si>
    <t>TASK TABLE</t>
  </si>
  <si>
    <t>Class XYZ</t>
  </si>
  <si>
    <r>
      <rPr>
        <b/>
        <sz val="16"/>
        <rFont val="Arial Narrow"/>
        <family val="2"/>
      </rPr>
      <t>Equality of placings</t>
    </r>
    <r>
      <rPr>
        <sz val="14"/>
        <rFont val="Arial Narrow"/>
        <family val="2"/>
      </rPr>
      <t xml:space="preserve">:    </t>
    </r>
    <r>
      <rPr>
        <b/>
        <sz val="18"/>
        <color rgb="FFFF0000"/>
        <rFont val="Arial Narrow"/>
        <family val="2"/>
      </rPr>
      <t>a)</t>
    </r>
    <r>
      <rPr>
        <sz val="14"/>
        <rFont val="Arial Narrow"/>
        <family val="2"/>
      </rPr>
      <t xml:space="preserve"> Individual Rounds: Equality of percentage in individual rounds are placed equal.    </t>
    </r>
    <r>
      <rPr>
        <b/>
        <sz val="18"/>
        <color rgb="FFFF0000"/>
        <rFont val="Arial Narrow"/>
        <family val="2"/>
      </rPr>
      <t>b)</t>
    </r>
    <r>
      <rPr>
        <sz val="14"/>
        <rFont val="Arial Narrow"/>
        <family val="2"/>
      </rPr>
      <t xml:space="preserve"> Overall age Champion: Equality of points for Overall Class Championship Awards are decided by average percentage over the number of rounds, if still equal then go back to the highest percentage in the round with the task.</t>
    </r>
  </si>
  <si>
    <t>Average Round 2</t>
  </si>
  <si>
    <t>Age Group</t>
  </si>
  <si>
    <t>Best Presented</t>
  </si>
  <si>
    <t>Rider Class</t>
  </si>
  <si>
    <t>Youth Handler</t>
  </si>
  <si>
    <t>Show Jump/MB</t>
  </si>
  <si>
    <t>Drum &amp; Peg</t>
  </si>
  <si>
    <t>Bending</t>
  </si>
  <si>
    <t>Snakes &amp; Ladder</t>
  </si>
  <si>
    <t>Diamond Flag</t>
  </si>
  <si>
    <t>Clover Leaf</t>
  </si>
  <si>
    <t>Keyhole</t>
  </si>
  <si>
    <t>Total Rider Points</t>
  </si>
  <si>
    <t>Rider Placing</t>
  </si>
  <si>
    <t>Countback Check</t>
  </si>
  <si>
    <t>Time</t>
  </si>
  <si>
    <t>Class</t>
  </si>
  <si>
    <t>Didlick</t>
  </si>
  <si>
    <t>Nerang Pony Club</t>
  </si>
  <si>
    <t>Bennett</t>
  </si>
  <si>
    <t>ROCKET</t>
  </si>
  <si>
    <t>Greenbank</t>
  </si>
  <si>
    <t>Cumming</t>
  </si>
  <si>
    <t>MERRILANDS CUSTOM MAID</t>
  </si>
  <si>
    <t>Nerang</t>
  </si>
  <si>
    <t>Rider First Name</t>
  </si>
  <si>
    <t>Rider Last Name</t>
  </si>
  <si>
    <t>Tombs</t>
  </si>
  <si>
    <t>FINNEGAN</t>
  </si>
  <si>
    <t>North</t>
  </si>
  <si>
    <t>SUPER DOCS GOLD RUSH</t>
  </si>
  <si>
    <t xml:space="preserve">Mudgeeraba </t>
  </si>
  <si>
    <t>Mohrholz</t>
  </si>
  <si>
    <t>Tallebudgera</t>
  </si>
  <si>
    <t>Downes</t>
  </si>
  <si>
    <t>YICHUN BLITZ</t>
  </si>
  <si>
    <t>Penney</t>
  </si>
  <si>
    <t>TYRANOOK CRUSOE</t>
  </si>
  <si>
    <t xml:space="preserve">Nerang </t>
  </si>
  <si>
    <t>Skelton</t>
  </si>
  <si>
    <t xml:space="preserve">Tallebudgera </t>
  </si>
  <si>
    <t>Mudgeeraba</t>
  </si>
  <si>
    <t>Rebecca</t>
  </si>
  <si>
    <t>Humphries</t>
  </si>
  <si>
    <t>Oxenford</t>
  </si>
  <si>
    <t>Tallebudgera Pony Club</t>
  </si>
  <si>
    <t>RIVER DOWNS MELODY</t>
  </si>
  <si>
    <t>Myatt</t>
  </si>
  <si>
    <t>BAILEY</t>
  </si>
  <si>
    <t>Tallebudgeera Pony Club</t>
  </si>
  <si>
    <t>Young</t>
  </si>
  <si>
    <t xml:space="preserve">Oxenford </t>
  </si>
  <si>
    <t>West</t>
  </si>
  <si>
    <t xml:space="preserve">Jimboomba </t>
  </si>
  <si>
    <t>Oxenford Pony Club</t>
  </si>
  <si>
    <t>Greiner</t>
  </si>
  <si>
    <t>Hosking</t>
  </si>
  <si>
    <t>E</t>
  </si>
  <si>
    <t>Class CT1 (10 &amp; Under) 1.1 / 50cm</t>
  </si>
  <si>
    <t>Class CT2 (12 &amp; Under) 1.2 / 60cm</t>
  </si>
  <si>
    <t>Class CT3 (A1(13-26yrs)) 1.2 / 60cm</t>
  </si>
  <si>
    <t>Class CT4 (A2) 1.2 / 80cm</t>
  </si>
  <si>
    <t>Class CT5 (A3) 1.2 / 95cm</t>
  </si>
  <si>
    <t>Class CT7 (B2) 2.2 / 80cm</t>
  </si>
  <si>
    <t>Class CT8 (B3) 2.2 / 95cm</t>
  </si>
  <si>
    <t>Class CT10 (C2) 3.2 / 80cm</t>
  </si>
  <si>
    <t>Class CT12 (12 &amp; Under) Prep 1 / 30cm</t>
  </si>
  <si>
    <t>Class CT13 (13 &amp; U26) Prep 1 / 40-50cm</t>
  </si>
  <si>
    <t>Class CT14 (Seniors) 1.2 / Diff heights</t>
  </si>
  <si>
    <t>WADLEE CARTIER</t>
  </si>
  <si>
    <t>ZOE FANCY PANTS</t>
  </si>
  <si>
    <t>HALCYON LONDON AFFAIR</t>
  </si>
  <si>
    <t>TOKAYLA LODGE VIVASHOUS</t>
  </si>
  <si>
    <t xml:space="preserve">Tamborine </t>
  </si>
  <si>
    <t>PACIFIC VIEW MANHATTAN</t>
  </si>
  <si>
    <t>Southside</t>
  </si>
  <si>
    <t>BOWMAN PARK LADY LYNX</t>
  </si>
  <si>
    <t>WINNIE</t>
  </si>
  <si>
    <t>Southport pony &amp; hack club</t>
  </si>
  <si>
    <t>SPIRIT</t>
  </si>
  <si>
    <t>TANLEE ECLIPSE</t>
  </si>
  <si>
    <t>Jimboomba</t>
  </si>
  <si>
    <t>DIAMOND IN THE ROUGH</t>
  </si>
  <si>
    <t>BEAUTIFUL BELLA</t>
  </si>
  <si>
    <t xml:space="preserve">Southside </t>
  </si>
  <si>
    <t>PENNY PEGASUS</t>
  </si>
  <si>
    <t>SIERRA LODGE JEWELL</t>
  </si>
  <si>
    <t xml:space="preserve">Audrey-may </t>
  </si>
  <si>
    <t>Geraghty</t>
  </si>
  <si>
    <t xml:space="preserve">Sophie </t>
  </si>
  <si>
    <t>Needham</t>
  </si>
  <si>
    <t xml:space="preserve">Isla </t>
  </si>
  <si>
    <t>Boshell</t>
  </si>
  <si>
    <t xml:space="preserve">Priya </t>
  </si>
  <si>
    <t xml:space="preserve">Eva </t>
  </si>
  <si>
    <t>Newman</t>
  </si>
  <si>
    <t xml:space="preserve">Indya </t>
  </si>
  <si>
    <t xml:space="preserve">Billie </t>
  </si>
  <si>
    <t>Collins</t>
  </si>
  <si>
    <t xml:space="preserve">Aria </t>
  </si>
  <si>
    <t>Jensen</t>
  </si>
  <si>
    <t xml:space="preserve">Raven </t>
  </si>
  <si>
    <t>Carter</t>
  </si>
  <si>
    <t xml:space="preserve">Rubie </t>
  </si>
  <si>
    <t>Schleimer-newman</t>
  </si>
  <si>
    <t xml:space="preserve">Indiana </t>
  </si>
  <si>
    <t>Everingham</t>
  </si>
  <si>
    <t>PADDY (IRISH CREAM)</t>
  </si>
  <si>
    <t>GAROZZO</t>
  </si>
  <si>
    <t>ATLANTIC BLUE</t>
  </si>
  <si>
    <t>nerang</t>
  </si>
  <si>
    <t>CHELTRA SHAKESPEARE</t>
  </si>
  <si>
    <t>NERANG PONY CLUB</t>
  </si>
  <si>
    <t xml:space="preserve">Indigo </t>
  </si>
  <si>
    <t>Duckworth</t>
  </si>
  <si>
    <t xml:space="preserve">Sienna </t>
  </si>
  <si>
    <t xml:space="preserve">Kiara </t>
  </si>
  <si>
    <t xml:space="preserve">Katelyn </t>
  </si>
  <si>
    <t>SIGHT UNSEEN</t>
  </si>
  <si>
    <t>Tallebudgeera</t>
  </si>
  <si>
    <t>MAY</t>
  </si>
  <si>
    <t>DALWIN AIRTIME</t>
  </si>
  <si>
    <t>Darra Oxley Pony Club</t>
  </si>
  <si>
    <t>STORM</t>
  </si>
  <si>
    <t>PEACHES AND CREAM</t>
  </si>
  <si>
    <t xml:space="preserve">Macy </t>
  </si>
  <si>
    <t>Bozicevic</t>
  </si>
  <si>
    <t xml:space="preserve">Merryn </t>
  </si>
  <si>
    <t>Jaffers</t>
  </si>
  <si>
    <t xml:space="preserve">Emily </t>
  </si>
  <si>
    <t>Forster</t>
  </si>
  <si>
    <t xml:space="preserve">Alexis </t>
  </si>
  <si>
    <t>Cross</t>
  </si>
  <si>
    <t xml:space="preserve">Liliana </t>
  </si>
  <si>
    <t>Knight</t>
  </si>
  <si>
    <t>TENDO 60cm</t>
  </si>
  <si>
    <t>CLEAR MOUNTAIN DARE TO DREAM 60cm</t>
  </si>
  <si>
    <t>Waterford pony club</t>
  </si>
  <si>
    <t>TOKAYLA LODGE CLEOPATRA 60cm</t>
  </si>
  <si>
    <t>City of Ipswich</t>
  </si>
  <si>
    <t>MORE THAN SUPERB 80cm</t>
  </si>
  <si>
    <t>CUSHAVON CUCHULAIN 60cm</t>
  </si>
  <si>
    <t xml:space="preserve">Carie </t>
  </si>
  <si>
    <t>Morris</t>
  </si>
  <si>
    <t xml:space="preserve">Katrina </t>
  </si>
  <si>
    <t xml:space="preserve">Lucy </t>
  </si>
  <si>
    <t>Mcdonald</t>
  </si>
  <si>
    <t xml:space="preserve">Alana </t>
  </si>
  <si>
    <t>Perry</t>
  </si>
  <si>
    <t xml:space="preserve">Lani </t>
  </si>
  <si>
    <t>Harrington</t>
  </si>
  <si>
    <t>OAKFIELD OPHELIA</t>
  </si>
  <si>
    <t xml:space="preserve">Southport </t>
  </si>
  <si>
    <t>IT'S SYLVESTER</t>
  </si>
  <si>
    <t>MORE FIERCE</t>
  </si>
  <si>
    <t>Rathdowney</t>
  </si>
  <si>
    <t>INVINCIBLE LAD</t>
  </si>
  <si>
    <t>Northern Suburbs</t>
  </si>
  <si>
    <t>DUKE</t>
  </si>
  <si>
    <t xml:space="preserve">Kaitlin </t>
  </si>
  <si>
    <t>Bellamy</t>
  </si>
  <si>
    <t xml:space="preserve">Zoe </t>
  </si>
  <si>
    <t xml:space="preserve">Holly </t>
  </si>
  <si>
    <t>Ranger</t>
  </si>
  <si>
    <t xml:space="preserve">Rosie </t>
  </si>
  <si>
    <t xml:space="preserve">Kylie </t>
  </si>
  <si>
    <t>Hammond</t>
  </si>
  <si>
    <t>CODE BLUE</t>
  </si>
  <si>
    <t>LEARNING TO FLY</t>
  </si>
  <si>
    <t>HIDE AND ZEKE</t>
  </si>
  <si>
    <t xml:space="preserve">Nerang pony club </t>
  </si>
  <si>
    <t>ROULETTE'S DARKEST NIGHT</t>
  </si>
  <si>
    <t>CINNAMON</t>
  </si>
  <si>
    <t>ZELDA</t>
  </si>
  <si>
    <t>PEPPERCORN PARK MY BLING</t>
  </si>
  <si>
    <t>JINX</t>
  </si>
  <si>
    <t>Jimboomba PC</t>
  </si>
  <si>
    <t>COIN DROP</t>
  </si>
  <si>
    <t xml:space="preserve">Greenbank </t>
  </si>
  <si>
    <t xml:space="preserve">Isabel </t>
  </si>
  <si>
    <t>Nielsen</t>
  </si>
  <si>
    <t xml:space="preserve">Arianna </t>
  </si>
  <si>
    <t>Sing</t>
  </si>
  <si>
    <t xml:space="preserve">Taylor </t>
  </si>
  <si>
    <t>Wildermoth</t>
  </si>
  <si>
    <t xml:space="preserve">Mikayla </t>
  </si>
  <si>
    <t>Bartie</t>
  </si>
  <si>
    <t xml:space="preserve">Bella </t>
  </si>
  <si>
    <t>Pidd</t>
  </si>
  <si>
    <t xml:space="preserve">Jada </t>
  </si>
  <si>
    <t>Brown</t>
  </si>
  <si>
    <t xml:space="preserve">Piper </t>
  </si>
  <si>
    <t xml:space="preserve">Hollie </t>
  </si>
  <si>
    <t>Hodges</t>
  </si>
  <si>
    <t xml:space="preserve">Grace </t>
  </si>
  <si>
    <t>CSK WEBS AROUND MY HEART</t>
  </si>
  <si>
    <t>CROFTCNOC FLASH</t>
  </si>
  <si>
    <t>ENIGMA STAR</t>
  </si>
  <si>
    <t xml:space="preserve">Charlotte </t>
  </si>
  <si>
    <t xml:space="preserve">Lilly </t>
  </si>
  <si>
    <t>Polden</t>
  </si>
  <si>
    <t>THORNBIRD</t>
  </si>
  <si>
    <t>DEBANLAY SWEET TALK</t>
  </si>
  <si>
    <t>Southport Pony Club</t>
  </si>
  <si>
    <t>WYATT PARK QUANTUM</t>
  </si>
  <si>
    <t>Mudgeeraba Pony Club</t>
  </si>
  <si>
    <t>TANELORN PARK PANACHE</t>
  </si>
  <si>
    <t>HILLSWOOD HOBBIT</t>
  </si>
  <si>
    <t xml:space="preserve">Alaska </t>
  </si>
  <si>
    <t xml:space="preserve">Maggie </t>
  </si>
  <si>
    <t>Hardwick</t>
  </si>
  <si>
    <t xml:space="preserve">Lucinda </t>
  </si>
  <si>
    <t xml:space="preserve">Madison </t>
  </si>
  <si>
    <t>Kapera</t>
  </si>
  <si>
    <t xml:space="preserve">Sierra </t>
  </si>
  <si>
    <t>Quirke</t>
  </si>
  <si>
    <t xml:space="preserve">Olivia </t>
  </si>
  <si>
    <t>Hanmer</t>
  </si>
  <si>
    <t>LYNX</t>
  </si>
  <si>
    <t>Mudgeeraba PC</t>
  </si>
  <si>
    <t>OAKEY POKEY</t>
  </si>
  <si>
    <t xml:space="preserve">Alaisdair </t>
  </si>
  <si>
    <t>Frawley</t>
  </si>
  <si>
    <t xml:space="preserve">Tihana </t>
  </si>
  <si>
    <t xml:space="preserve">Phillipa </t>
  </si>
  <si>
    <t>BS GROOVE JET MAGRITTE</t>
  </si>
  <si>
    <t>SCARLETT O HARA</t>
  </si>
  <si>
    <t>GODS N WARRIORS</t>
  </si>
  <si>
    <t>KENDA PARK TOP 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</si>
</sst>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d/m/yy\ h:mm\ AM/PM"/>
    <numFmt numFmtId="166" formatCode="m/d/yy\ h:mm\ AM/PM"/>
    <numFmt numFmtId="167" formatCode="0.0"/>
    <numFmt numFmtId="168" formatCode="&quot;C&quot;"/>
    <numFmt numFmtId="169" formatCode="0.0&quot;sec&quot;"/>
    <numFmt numFmtId="170" formatCode="0.00&quot;sec&quot;"/>
    <numFmt numFmtId="171" formatCode="0.0\ &quot;sec&quot;"/>
  </numFmts>
  <fonts count="63" x14ac:knownFonts="1">
    <font>
      <sz val="10"/>
      <name val="Arial"/>
    </font>
    <font>
      <sz val="10"/>
      <name val="Arial"/>
      <family val="2"/>
    </font>
    <font>
      <sz val="10"/>
      <name val="Arial Narrow"/>
      <family val="2"/>
    </font>
    <font>
      <b/>
      <sz val="10"/>
      <name val="Arial Narrow"/>
      <family val="2"/>
    </font>
    <font>
      <b/>
      <sz val="11"/>
      <name val="Arial Narrow"/>
      <family val="2"/>
    </font>
    <font>
      <b/>
      <sz val="12"/>
      <name val="Arial Narrow"/>
      <family val="2"/>
    </font>
    <font>
      <b/>
      <sz val="14"/>
      <name val="Arial Narrow"/>
      <family val="2"/>
    </font>
    <font>
      <b/>
      <sz val="8"/>
      <name val="Arial Narrow"/>
      <family val="2"/>
    </font>
    <font>
      <sz val="10"/>
      <name val="Arial"/>
      <family val="2"/>
    </font>
    <font>
      <b/>
      <sz val="10"/>
      <name val="Arial"/>
      <family val="2"/>
    </font>
    <font>
      <b/>
      <sz val="12"/>
      <name val="Arial"/>
      <family val="2"/>
    </font>
    <font>
      <sz val="14"/>
      <name val="Arial Narrow"/>
      <family val="2"/>
    </font>
    <font>
      <b/>
      <sz val="16"/>
      <name val="Arial Narrow"/>
      <family val="2"/>
    </font>
    <font>
      <b/>
      <sz val="14"/>
      <name val="Arial"/>
      <family val="2"/>
    </font>
    <font>
      <sz val="14"/>
      <name val="Arial"/>
      <family val="2"/>
    </font>
    <font>
      <sz val="12"/>
      <name val="Arial"/>
      <family val="2"/>
    </font>
    <font>
      <strike/>
      <sz val="12"/>
      <color rgb="FFFF0000"/>
      <name val="Arial"/>
      <family val="2"/>
    </font>
    <font>
      <b/>
      <sz val="16"/>
      <color indexed="10"/>
      <name val="Arial Narrow"/>
      <family val="2"/>
    </font>
    <font>
      <b/>
      <sz val="18"/>
      <name val="Arial"/>
      <family val="2"/>
    </font>
    <font>
      <sz val="12"/>
      <color rgb="FFFF0000"/>
      <name val="Arial"/>
      <family val="2"/>
    </font>
    <font>
      <b/>
      <sz val="14"/>
      <color theme="8" tint="-0.249977111117893"/>
      <name val="Arial"/>
      <family val="2"/>
    </font>
    <font>
      <b/>
      <sz val="12"/>
      <color theme="8" tint="-0.249977111117893"/>
      <name val="Arial"/>
      <family val="2"/>
    </font>
    <font>
      <b/>
      <sz val="16"/>
      <name val="Arial"/>
      <family val="2"/>
    </font>
    <font>
      <sz val="16"/>
      <name val="Arial"/>
      <family val="2"/>
    </font>
    <font>
      <b/>
      <u/>
      <sz val="14"/>
      <name val="Arial Narrow"/>
      <family val="2"/>
    </font>
    <font>
      <b/>
      <sz val="20"/>
      <name val="Arial Narrow"/>
      <family val="2"/>
    </font>
    <font>
      <b/>
      <sz val="18"/>
      <name val="Arial Narrow"/>
      <family val="2"/>
    </font>
    <font>
      <sz val="12"/>
      <color indexed="12"/>
      <name val="Arial"/>
      <family val="2"/>
    </font>
    <font>
      <sz val="16"/>
      <color theme="1"/>
      <name val="Calibri"/>
      <family val="2"/>
      <scheme val="minor"/>
    </font>
    <font>
      <b/>
      <u/>
      <sz val="18"/>
      <name val="Arial Narrow"/>
      <family val="2"/>
    </font>
    <font>
      <sz val="12"/>
      <name val="Arial Narrow"/>
      <family val="2"/>
    </font>
    <font>
      <sz val="12"/>
      <color indexed="10"/>
      <name val="Arial Narrow"/>
      <family val="2"/>
    </font>
    <font>
      <b/>
      <u/>
      <sz val="16"/>
      <name val="Arial Narrow"/>
      <family val="2"/>
    </font>
    <font>
      <b/>
      <sz val="16"/>
      <color rgb="FF0070C0"/>
      <name val="Arial"/>
      <family val="2"/>
    </font>
    <font>
      <b/>
      <sz val="8"/>
      <name val="Arial"/>
      <family val="2"/>
    </font>
    <font>
      <sz val="10"/>
      <name val="Arial"/>
      <family val="2"/>
    </font>
    <font>
      <sz val="16"/>
      <name val="Calibri"/>
      <family val="2"/>
      <scheme val="minor"/>
    </font>
    <font>
      <sz val="14"/>
      <name val="Calibri"/>
      <family val="2"/>
      <scheme val="minor"/>
    </font>
    <font>
      <sz val="10"/>
      <color rgb="FFFF0000"/>
      <name val="Arial"/>
      <family val="2"/>
    </font>
    <font>
      <b/>
      <sz val="12"/>
      <color rgb="FFC00000"/>
      <name val="Arial Narrow"/>
      <family val="2"/>
    </font>
    <font>
      <sz val="10"/>
      <name val="Arial"/>
      <family val="2"/>
    </font>
    <font>
      <b/>
      <sz val="11"/>
      <color theme="1"/>
      <name val="Calibri"/>
      <family val="2"/>
      <scheme val="minor"/>
    </font>
    <font>
      <b/>
      <sz val="14"/>
      <color rgb="FFC00000"/>
      <name val="Arial Narrow"/>
      <family val="2"/>
    </font>
    <font>
      <sz val="11"/>
      <name val="Arial"/>
      <family val="2"/>
    </font>
    <font>
      <b/>
      <sz val="16"/>
      <color theme="0" tint="-0.499984740745262"/>
      <name val="Calibri"/>
      <family val="2"/>
      <scheme val="minor"/>
    </font>
    <font>
      <b/>
      <sz val="16"/>
      <color rgb="FF0070C0"/>
      <name val="Calibri"/>
      <family val="2"/>
      <scheme val="minor"/>
    </font>
    <font>
      <b/>
      <sz val="16"/>
      <color rgb="FF7030A0"/>
      <name val="Calibri"/>
      <family val="2"/>
      <scheme val="minor"/>
    </font>
    <font>
      <sz val="16"/>
      <name val="Arial Narrow"/>
      <family val="2"/>
    </font>
    <font>
      <sz val="26"/>
      <name val="Arial"/>
      <family val="2"/>
    </font>
    <font>
      <sz val="48"/>
      <name val="Arial"/>
      <family val="2"/>
    </font>
    <font>
      <b/>
      <sz val="18"/>
      <color rgb="FFFF0000"/>
      <name val="Arial Narrow"/>
      <family val="2"/>
    </font>
    <font>
      <b/>
      <sz val="10"/>
      <color rgb="FFFF0000"/>
      <name val="Arial Narrow"/>
      <family val="2"/>
    </font>
    <font>
      <b/>
      <sz val="11"/>
      <color rgb="FF0070C0"/>
      <name val="Arial Narrow"/>
      <family val="2"/>
    </font>
    <font>
      <sz val="14"/>
      <color theme="1"/>
      <name val="Calibri"/>
      <family val="2"/>
      <scheme val="minor"/>
    </font>
    <font>
      <b/>
      <sz val="22"/>
      <color theme="1"/>
      <name val="Calibri"/>
      <family val="2"/>
      <scheme val="minor"/>
    </font>
    <font>
      <b/>
      <sz val="14"/>
      <color theme="1"/>
      <name val="Calibri"/>
      <family val="2"/>
      <scheme val="minor"/>
    </font>
    <font>
      <b/>
      <sz val="14"/>
      <color rgb="FF7030A0"/>
      <name val="Calibri"/>
      <family val="2"/>
      <scheme val="minor"/>
    </font>
    <font>
      <sz val="11"/>
      <color rgb="FF0070C0"/>
      <name val="Arial Narrow"/>
      <family val="2"/>
    </font>
    <font>
      <b/>
      <sz val="11"/>
      <color rgb="FFFF0000"/>
      <name val="Arial Narrow"/>
      <family val="2"/>
    </font>
    <font>
      <sz val="9"/>
      <name val="Verdana"/>
      <family val="2"/>
    </font>
    <font>
      <sz val="11"/>
      <color theme="1"/>
      <name val="Calibri"/>
      <family val="2"/>
      <scheme val="minor"/>
    </font>
    <font>
      <sz val="11"/>
      <name val="Calibri"/>
      <family val="2"/>
      <scheme val="minor"/>
    </font>
    <font>
      <sz val="9"/>
      <color theme="1"/>
      <name val="Calibri"/>
      <family val="2"/>
      <scheme val="minor"/>
    </font>
  </fonts>
  <fills count="20">
    <fill>
      <patternFill patternType="none"/>
    </fill>
    <fill>
      <patternFill patternType="gray125"/>
    </fill>
    <fill>
      <patternFill patternType="solid">
        <fgColor indexed="4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ADF729"/>
        <bgColor indexed="64"/>
      </patternFill>
    </fill>
    <fill>
      <patternFill patternType="solid">
        <fgColor rgb="FF4CD9FA"/>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
      <patternFill patternType="solid">
        <fgColor rgb="FFAFA16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99FF66"/>
        <bgColor indexed="64"/>
      </patternFill>
    </fill>
    <fill>
      <patternFill patternType="solid">
        <fgColor indexed="9"/>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s>
  <cellStyleXfs count="4">
    <xf numFmtId="0" fontId="0" fillId="0" borderId="0"/>
    <xf numFmtId="0" fontId="8" fillId="0" borderId="0"/>
    <xf numFmtId="9" fontId="35" fillId="0" borderId="0" applyFont="0" applyFill="0" applyBorder="0" applyAlignment="0" applyProtection="0"/>
    <xf numFmtId="164" fontId="40" fillId="0" borderId="0" applyFont="0" applyFill="0" applyBorder="0" applyAlignment="0" applyProtection="0"/>
  </cellStyleXfs>
  <cellXfs count="357">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6" fillId="0" borderId="0" xfId="0" applyFont="1"/>
    <xf numFmtId="0" fontId="3" fillId="0" borderId="0" xfId="0" applyFont="1"/>
    <xf numFmtId="0" fontId="0" fillId="0" borderId="0" xfId="0" applyAlignment="1">
      <alignment horizontal="center" vertical="center"/>
    </xf>
    <xf numFmtId="0" fontId="11" fillId="0" borderId="0" xfId="0" applyFont="1"/>
    <xf numFmtId="0" fontId="6" fillId="0" borderId="2"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0" fillId="0" borderId="0" xfId="0" applyAlignment="1">
      <alignment horizontal="left"/>
    </xf>
    <xf numFmtId="0" fontId="9" fillId="0" borderId="0" xfId="0" applyFont="1" applyAlignment="1">
      <alignment horizontal="center"/>
    </xf>
    <xf numFmtId="0" fontId="9" fillId="0" borderId="0" xfId="0" quotePrefix="1" applyFont="1" applyAlignment="1">
      <alignment horizontal="center"/>
    </xf>
    <xf numFmtId="0" fontId="10"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4" fillId="0" borderId="13" xfId="0" quotePrefix="1" applyFont="1" applyBorder="1" applyAlignment="1">
      <alignment horizontal="center" vertical="center"/>
    </xf>
    <xf numFmtId="2" fontId="14" fillId="0" borderId="14" xfId="0" applyNumberFormat="1" applyFont="1" applyBorder="1" applyAlignment="1">
      <alignment horizontal="center" vertical="center"/>
    </xf>
    <xf numFmtId="0" fontId="14" fillId="0" borderId="13" xfId="0" applyFont="1" applyBorder="1" applyAlignment="1">
      <alignment horizontal="center" vertical="center"/>
    </xf>
    <xf numFmtId="2" fontId="13" fillId="0" borderId="2" xfId="0" applyNumberFormat="1" applyFont="1" applyFill="1" applyBorder="1" applyAlignment="1">
      <alignment horizontal="center" vertical="center"/>
    </xf>
    <xf numFmtId="0" fontId="13" fillId="0" borderId="2" xfId="0" applyFont="1" applyBorder="1" applyAlignment="1">
      <alignment horizontal="center" vertical="center"/>
    </xf>
    <xf numFmtId="166" fontId="17" fillId="0" borderId="5" xfId="0" quotePrefix="1" applyNumberFormat="1" applyFont="1" applyBorder="1" applyAlignment="1">
      <alignment horizontal="center" vertical="center"/>
    </xf>
    <xf numFmtId="165" fontId="17" fillId="0" borderId="5" xfId="0" quotePrefix="1" applyNumberFormat="1" applyFont="1" applyBorder="1" applyAlignment="1">
      <alignment vertical="center"/>
    </xf>
    <xf numFmtId="0" fontId="18" fillId="0" borderId="0" xfId="0" applyNumberFormat="1" applyFont="1" applyFill="1" applyBorder="1" applyAlignment="1" applyProtection="1">
      <alignment horizontal="left"/>
      <protection locked="0"/>
    </xf>
    <xf numFmtId="0" fontId="6" fillId="0" borderId="2" xfId="0" applyFont="1" applyFill="1" applyBorder="1" applyAlignment="1">
      <alignment horizontal="center" vertical="center" wrapText="1"/>
    </xf>
    <xf numFmtId="2" fontId="15" fillId="0" borderId="0" xfId="0" applyNumberFormat="1" applyFont="1" applyAlignment="1">
      <alignment horizontal="center"/>
    </xf>
    <xf numFmtId="0" fontId="10" fillId="0" borderId="3" xfId="0" applyNumberFormat="1" applyFont="1" applyFill="1" applyBorder="1" applyAlignment="1" applyProtection="1">
      <alignment horizontal="center"/>
      <protection locked="0"/>
    </xf>
    <xf numFmtId="0" fontId="15" fillId="0" borderId="2" xfId="0" applyFont="1" applyFill="1" applyBorder="1" applyAlignment="1">
      <alignment vertical="center"/>
    </xf>
    <xf numFmtId="0" fontId="15" fillId="0" borderId="2" xfId="0" applyFont="1" applyFill="1" applyBorder="1" applyAlignment="1">
      <alignment horizontal="left" vertical="center"/>
    </xf>
    <xf numFmtId="0" fontId="15" fillId="0" borderId="2" xfId="0" applyFont="1" applyFill="1" applyBorder="1" applyAlignment="1">
      <alignment horizontal="center"/>
    </xf>
    <xf numFmtId="167" fontId="15" fillId="0" borderId="2" xfId="0" applyNumberFormat="1" applyFont="1" applyFill="1" applyBorder="1" applyAlignment="1">
      <alignment horizontal="center"/>
    </xf>
    <xf numFmtId="1" fontId="13" fillId="0" borderId="2" xfId="0" applyNumberFormat="1" applyFont="1" applyFill="1" applyBorder="1" applyAlignment="1">
      <alignment horizontal="center"/>
    </xf>
    <xf numFmtId="0" fontId="13" fillId="0" borderId="2" xfId="0" applyFont="1" applyFill="1" applyBorder="1" applyAlignment="1">
      <alignment horizontal="center"/>
    </xf>
    <xf numFmtId="0" fontId="15" fillId="0" borderId="2" xfId="0" quotePrefix="1" applyFont="1" applyFill="1" applyBorder="1" applyAlignment="1">
      <alignment horizontal="left" vertical="center"/>
    </xf>
    <xf numFmtId="166" fontId="17" fillId="0" borderId="0" xfId="0" quotePrefix="1" applyNumberFormat="1" applyFont="1" applyBorder="1" applyAlignment="1">
      <alignment horizontal="center" vertical="center"/>
    </xf>
    <xf numFmtId="0" fontId="20" fillId="5" borderId="2" xfId="0" applyFont="1" applyFill="1" applyBorder="1" applyAlignment="1">
      <alignment horizontal="center" vertical="center"/>
    </xf>
    <xf numFmtId="0" fontId="21" fillId="0" borderId="2" xfId="0" applyFont="1" applyFill="1" applyBorder="1" applyAlignment="1">
      <alignment horizontal="center" vertical="center"/>
    </xf>
    <xf numFmtId="0" fontId="23" fillId="0" borderId="0" xfId="0" applyFont="1"/>
    <xf numFmtId="0" fontId="10" fillId="9" borderId="2"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14" fillId="11" borderId="13" xfId="0" applyFont="1" applyFill="1" applyBorder="1" applyAlignment="1">
      <alignment horizontal="center" vertical="center"/>
    </xf>
    <xf numFmtId="2" fontId="14" fillId="11" borderId="14" xfId="0" applyNumberFormat="1" applyFont="1" applyFill="1" applyBorder="1" applyAlignment="1">
      <alignment horizontal="center" vertical="center"/>
    </xf>
    <xf numFmtId="0" fontId="13" fillId="11" borderId="13" xfId="0" applyFont="1" applyFill="1" applyBorder="1" applyAlignment="1">
      <alignment horizontal="center" vertical="center"/>
    </xf>
    <xf numFmtId="166" fontId="17" fillId="0" borderId="5" xfId="0" quotePrefix="1" applyNumberFormat="1" applyFont="1" applyBorder="1" applyAlignment="1">
      <alignment horizontal="center" vertical="center"/>
    </xf>
    <xf numFmtId="0" fontId="13" fillId="12" borderId="2" xfId="0" applyFont="1" applyFill="1" applyBorder="1" applyAlignment="1">
      <alignment horizontal="center" vertical="center"/>
    </xf>
    <xf numFmtId="0" fontId="13" fillId="12" borderId="9" xfId="0" applyNumberFormat="1" applyFont="1" applyFill="1" applyBorder="1" applyAlignment="1" applyProtection="1">
      <alignment horizontal="center"/>
      <protection locked="0"/>
    </xf>
    <xf numFmtId="0" fontId="13" fillId="12" borderId="3" xfId="0" quotePrefix="1" applyNumberFormat="1" applyFont="1" applyFill="1" applyBorder="1" applyAlignment="1" applyProtection="1">
      <alignment horizontal="left"/>
      <protection locked="0"/>
    </xf>
    <xf numFmtId="0" fontId="13" fillId="12" borderId="2" xfId="0" applyFont="1" applyFill="1" applyBorder="1" applyAlignment="1">
      <alignment vertical="center"/>
    </xf>
    <xf numFmtId="0" fontId="20" fillId="12" borderId="2" xfId="0" applyFont="1" applyFill="1" applyBorder="1" applyAlignment="1">
      <alignment horizontal="center" vertical="center"/>
    </xf>
    <xf numFmtId="0" fontId="0" fillId="0" borderId="0" xfId="0" applyFill="1"/>
    <xf numFmtId="1" fontId="13" fillId="11" borderId="2" xfId="0" applyNumberFormat="1" applyFont="1" applyFill="1" applyBorder="1" applyAlignment="1">
      <alignment horizontal="center"/>
    </xf>
    <xf numFmtId="167" fontId="15" fillId="11" borderId="2" xfId="0" applyNumberFormat="1" applyFont="1" applyFill="1" applyBorder="1" applyAlignment="1">
      <alignment horizontal="center"/>
    </xf>
    <xf numFmtId="0" fontId="15" fillId="0" borderId="9" xfId="0" applyFont="1" applyBorder="1" applyAlignment="1">
      <alignment vertical="center"/>
    </xf>
    <xf numFmtId="0" fontId="13" fillId="5" borderId="2" xfId="0" quotePrefix="1" applyFont="1" applyFill="1" applyBorder="1" applyAlignment="1">
      <alignment horizontal="center" vertical="center"/>
    </xf>
    <xf numFmtId="0" fontId="13" fillId="5" borderId="9" xfId="0" quotePrefix="1" applyNumberFormat="1" applyFont="1" applyFill="1" applyBorder="1" applyAlignment="1" applyProtection="1">
      <alignment horizontal="left" vertical="center"/>
      <protection locked="0"/>
    </xf>
    <xf numFmtId="0" fontId="13" fillId="5" borderId="12" xfId="0" quotePrefix="1" applyNumberFormat="1" applyFont="1" applyFill="1" applyBorder="1" applyAlignment="1" applyProtection="1">
      <alignment horizontal="left" vertical="center"/>
      <protection locked="0"/>
    </xf>
    <xf numFmtId="0" fontId="13" fillId="5" borderId="12" xfId="0" applyNumberFormat="1" applyFont="1" applyFill="1" applyBorder="1" applyAlignment="1" applyProtection="1">
      <alignment vertical="center"/>
      <protection locked="0"/>
    </xf>
    <xf numFmtId="0" fontId="14" fillId="5" borderId="13" xfId="0" applyFont="1" applyFill="1" applyBorder="1" applyAlignment="1">
      <alignment horizontal="center" vertical="center"/>
    </xf>
    <xf numFmtId="0" fontId="2" fillId="0" borderId="0" xfId="0" applyFont="1" applyFill="1" applyAlignment="1">
      <alignment horizontal="center"/>
    </xf>
    <xf numFmtId="0" fontId="25" fillId="0" borderId="0" xfId="0" quotePrefix="1" applyFont="1" applyFill="1" applyAlignment="1">
      <alignment horizontal="left"/>
    </xf>
    <xf numFmtId="0" fontId="25" fillId="0" borderId="0" xfId="0" quotePrefix="1" applyFont="1" applyFill="1" applyAlignment="1">
      <alignment horizontal="center"/>
    </xf>
    <xf numFmtId="0" fontId="12" fillId="0" borderId="0" xfId="0" applyFont="1"/>
    <xf numFmtId="0" fontId="5" fillId="0" borderId="2" xfId="0" applyFont="1" applyBorder="1" applyAlignment="1">
      <alignment horizontal="center" vertical="center" wrapText="1"/>
    </xf>
    <xf numFmtId="0" fontId="15" fillId="0" borderId="9" xfId="0" applyFont="1" applyBorder="1" applyAlignment="1">
      <alignment horizontal="center" vertical="center"/>
    </xf>
    <xf numFmtId="167" fontId="15" fillId="0" borderId="2" xfId="0" applyNumberFormat="1" applyFont="1" applyBorder="1" applyAlignment="1">
      <alignment horizontal="center" vertical="center"/>
    </xf>
    <xf numFmtId="2" fontId="27" fillId="13" borderId="2" xfId="0" applyNumberFormat="1" applyFont="1" applyFill="1" applyBorder="1" applyAlignment="1">
      <alignment horizontal="center" vertical="center"/>
    </xf>
    <xf numFmtId="0" fontId="12" fillId="4" borderId="9" xfId="0" quotePrefix="1" applyFont="1" applyFill="1" applyBorder="1" applyAlignment="1">
      <alignment horizontal="left" vertical="center"/>
    </xf>
    <xf numFmtId="0" fontId="28" fillId="4" borderId="12" xfId="0" applyFont="1" applyFill="1" applyBorder="1"/>
    <xf numFmtId="0" fontId="12" fillId="4" borderId="12" xfId="0" applyFont="1" applyFill="1" applyBorder="1" applyAlignment="1">
      <alignment vertical="center"/>
    </xf>
    <xf numFmtId="0" fontId="28" fillId="4" borderId="12" xfId="0" applyFont="1" applyFill="1" applyBorder="1" applyAlignment="1">
      <alignment vertical="center"/>
    </xf>
    <xf numFmtId="0" fontId="28" fillId="4" borderId="3" xfId="0" applyFont="1" applyFill="1" applyBorder="1"/>
    <xf numFmtId="0" fontId="26" fillId="0" borderId="0" xfId="0" applyFont="1" applyAlignment="1">
      <alignment horizontal="left"/>
    </xf>
    <xf numFmtId="0" fontId="26" fillId="0" borderId="0" xfId="0" applyFont="1" applyAlignment="1">
      <alignment horizontal="center"/>
    </xf>
    <xf numFmtId="0" fontId="29" fillId="0" borderId="0" xfId="0" applyFont="1" applyAlignment="1">
      <alignment horizontal="left"/>
    </xf>
    <xf numFmtId="0" fontId="5" fillId="0" borderId="0" xfId="0" applyFont="1"/>
    <xf numFmtId="0" fontId="5" fillId="0" borderId="0" xfId="0" applyFont="1" applyAlignment="1">
      <alignment horizontal="center"/>
    </xf>
    <xf numFmtId="0" fontId="7" fillId="2" borderId="0" xfId="0" applyFont="1" applyFill="1" applyBorder="1" applyAlignment="1">
      <alignment horizontal="center" vertical="center" wrapText="1"/>
    </xf>
    <xf numFmtId="0" fontId="10" fillId="0" borderId="9" xfId="0" applyFont="1" applyBorder="1" applyAlignment="1">
      <alignment horizontal="center" vertical="center"/>
    </xf>
    <xf numFmtId="1" fontId="30"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67" fontId="30" fillId="0" borderId="2" xfId="0" applyNumberFormat="1" applyFont="1" applyBorder="1" applyAlignment="1">
      <alignment horizontal="center" vertical="center"/>
    </xf>
    <xf numFmtId="2" fontId="6" fillId="0" borderId="2" xfId="0" applyNumberFormat="1" applyFont="1" applyBorder="1" applyAlignment="1">
      <alignment horizontal="center" vertical="center"/>
    </xf>
    <xf numFmtId="0" fontId="31" fillId="0" borderId="0" xfId="0" applyFont="1" applyAlignment="1">
      <alignment horizontal="center" vertical="center"/>
    </xf>
    <xf numFmtId="0" fontId="16" fillId="0" borderId="0" xfId="0" applyFont="1" applyAlignment="1">
      <alignment vertical="center"/>
    </xf>
    <xf numFmtId="0" fontId="14" fillId="0" borderId="0" xfId="0" quotePrefix="1" applyFont="1" applyAlignment="1">
      <alignment horizontal="left"/>
    </xf>
    <xf numFmtId="0" fontId="10" fillId="5" borderId="9" xfId="0" applyFont="1" applyFill="1" applyBorder="1" applyAlignment="1">
      <alignment vertical="center"/>
    </xf>
    <xf numFmtId="0" fontId="19" fillId="0" borderId="2" xfId="0" applyFont="1" applyFill="1" applyBorder="1" applyAlignment="1">
      <alignment horizontal="center"/>
    </xf>
    <xf numFmtId="0" fontId="14" fillId="0" borderId="0" xfId="0" applyFont="1" applyAlignment="1">
      <alignment horizontal="left"/>
    </xf>
    <xf numFmtId="0" fontId="1" fillId="4" borderId="0" xfId="0" quotePrefix="1" applyFont="1" applyFill="1" applyAlignment="1">
      <alignment horizontal="center" vertical="center" wrapText="1"/>
    </xf>
    <xf numFmtId="0" fontId="13" fillId="5" borderId="2" xfId="0" quotePrefix="1" applyFont="1" applyFill="1" applyBorder="1" applyAlignment="1">
      <alignment horizontal="left" vertical="center"/>
    </xf>
    <xf numFmtId="0" fontId="9" fillId="9" borderId="2" xfId="0" applyFont="1" applyFill="1" applyBorder="1" applyAlignment="1">
      <alignment horizontal="center" vertical="center" wrapText="1"/>
    </xf>
    <xf numFmtId="0" fontId="6" fillId="4" borderId="9" xfId="0" quotePrefix="1" applyFont="1" applyFill="1" applyBorder="1" applyAlignment="1">
      <alignment horizontal="left" vertical="center"/>
    </xf>
    <xf numFmtId="0" fontId="13" fillId="5" borderId="9" xfId="0" quotePrefix="1" applyFont="1" applyFill="1" applyBorder="1" applyAlignment="1">
      <alignment horizontal="left" vertical="center"/>
    </xf>
    <xf numFmtId="0" fontId="6" fillId="5" borderId="3" xfId="0" applyFont="1" applyFill="1" applyBorder="1" applyAlignment="1" applyProtection="1">
      <alignment horizontal="center" vertical="center" wrapText="1"/>
      <protection locked="0"/>
    </xf>
    <xf numFmtId="0" fontId="10" fillId="9" borderId="8"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horizontal="left" vertical="center"/>
    </xf>
    <xf numFmtId="0" fontId="6" fillId="5" borderId="3" xfId="0" applyFont="1" applyFill="1" applyBorder="1" applyAlignment="1" applyProtection="1">
      <alignment horizontal="left" vertical="center"/>
      <protection locked="0"/>
    </xf>
    <xf numFmtId="0" fontId="0" fillId="5" borderId="2" xfId="0" applyFill="1" applyBorder="1" applyAlignment="1">
      <alignment horizontal="center"/>
    </xf>
    <xf numFmtId="0" fontId="23" fillId="0" borderId="0" xfId="0" quotePrefix="1" applyFont="1" applyAlignment="1">
      <alignment horizontal="left"/>
    </xf>
    <xf numFmtId="10" fontId="30" fillId="14" borderId="2" xfId="0" applyNumberFormat="1" applyFont="1" applyFill="1" applyBorder="1" applyAlignment="1">
      <alignment horizontal="center" vertical="center"/>
    </xf>
    <xf numFmtId="2" fontId="30" fillId="14" borderId="0" xfId="0" applyNumberFormat="1" applyFont="1" applyFill="1" applyBorder="1" applyAlignment="1">
      <alignment horizontal="center" vertical="center"/>
    </xf>
    <xf numFmtId="167" fontId="15" fillId="14" borderId="2" xfId="0" applyNumberFormat="1" applyFont="1" applyFill="1" applyBorder="1" applyAlignment="1">
      <alignment horizontal="center" vertical="center"/>
    </xf>
    <xf numFmtId="2" fontId="15" fillId="14" borderId="2" xfId="0" applyNumberFormat="1" applyFont="1" applyFill="1" applyBorder="1" applyAlignment="1">
      <alignment horizontal="center" vertical="center"/>
    </xf>
    <xf numFmtId="0" fontId="13" fillId="11" borderId="2" xfId="0" applyFont="1" applyFill="1" applyBorder="1" applyAlignment="1">
      <alignment horizontal="center" vertical="center"/>
    </xf>
    <xf numFmtId="0" fontId="9" fillId="0" borderId="0" xfId="0" applyFont="1" applyAlignment="1">
      <alignment horizontal="center" vertical="center"/>
    </xf>
    <xf numFmtId="0" fontId="20" fillId="5" borderId="8" xfId="0" applyFont="1" applyFill="1" applyBorder="1" applyAlignment="1">
      <alignment horizontal="center" vertical="center"/>
    </xf>
    <xf numFmtId="168" fontId="36" fillId="0" borderId="2" xfId="0" applyNumberFormat="1" applyFont="1" applyBorder="1" applyAlignment="1">
      <alignment horizontal="center" vertical="center"/>
    </xf>
    <xf numFmtId="0" fontId="14" fillId="0" borderId="2" xfId="0" quotePrefix="1" applyFont="1" applyBorder="1" applyAlignment="1">
      <alignment horizontal="center" vertical="center"/>
    </xf>
    <xf numFmtId="1" fontId="36" fillId="0" borderId="2" xfId="0" applyNumberFormat="1" applyFont="1" applyBorder="1" applyAlignment="1">
      <alignment horizontal="center" vertical="center"/>
    </xf>
    <xf numFmtId="0" fontId="14" fillId="0" borderId="2" xfId="0" applyFont="1" applyBorder="1" applyAlignment="1">
      <alignment horizontal="center" vertical="center"/>
    </xf>
    <xf numFmtId="0" fontId="0" fillId="0" borderId="2" xfId="0" applyBorder="1" applyAlignment="1">
      <alignment vertical="center"/>
    </xf>
    <xf numFmtId="0" fontId="36" fillId="0" borderId="2"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xf>
    <xf numFmtId="1" fontId="13" fillId="11" borderId="9" xfId="0" applyNumberFormat="1" applyFont="1" applyFill="1" applyBorder="1" applyAlignment="1">
      <alignment horizontal="center"/>
    </xf>
    <xf numFmtId="10" fontId="30" fillId="0" borderId="1" xfId="0" applyNumberFormat="1" applyFont="1" applyFill="1" applyBorder="1" applyAlignment="1">
      <alignment horizontal="center" vertical="center"/>
    </xf>
    <xf numFmtId="10" fontId="30" fillId="0" borderId="11" xfId="2" applyNumberFormat="1" applyFont="1" applyBorder="1" applyAlignment="1">
      <alignment horizontal="center" vertical="center"/>
    </xf>
    <xf numFmtId="0" fontId="30" fillId="0" borderId="0" xfId="0" applyFont="1" applyBorder="1" applyAlignment="1">
      <alignment horizontal="center" vertical="center"/>
    </xf>
    <xf numFmtId="0" fontId="37" fillId="0" borderId="2" xfId="0" applyFont="1" applyBorder="1" applyAlignment="1">
      <alignment horizontal="center" vertical="center"/>
    </xf>
    <xf numFmtId="0" fontId="39" fillId="15"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protection locked="0"/>
    </xf>
    <xf numFmtId="0" fontId="15" fillId="0" borderId="1" xfId="0" quotePrefix="1" applyFont="1" applyFill="1" applyBorder="1" applyAlignment="1">
      <alignment horizontal="left" vertical="center"/>
    </xf>
    <xf numFmtId="10" fontId="30" fillId="0" borderId="1" xfId="0" applyNumberFormat="1" applyFont="1" applyBorder="1" applyAlignment="1">
      <alignment horizontal="center" vertical="center"/>
    </xf>
    <xf numFmtId="0" fontId="41" fillId="0" borderId="0" xfId="0" applyFont="1" applyAlignment="1">
      <alignment horizontal="center"/>
    </xf>
    <xf numFmtId="0" fontId="5" fillId="0" borderId="0" xfId="0" applyFont="1" applyFill="1" applyAlignment="1">
      <alignment horizontal="center"/>
    </xf>
    <xf numFmtId="19" fontId="26" fillId="0" borderId="0" xfId="0" applyNumberFormat="1" applyFont="1" applyAlignment="1">
      <alignment horizontal="center"/>
    </xf>
    <xf numFmtId="0" fontId="6" fillId="16" borderId="9" xfId="0" quotePrefix="1" applyFont="1" applyFill="1" applyBorder="1" applyAlignment="1">
      <alignment horizontal="center" vertical="center" wrapText="1"/>
    </xf>
    <xf numFmtId="0" fontId="12" fillId="16" borderId="9" xfId="0" quotePrefix="1" applyFont="1" applyFill="1" applyBorder="1" applyAlignment="1">
      <alignment horizontal="center" vertical="center" wrapText="1"/>
    </xf>
    <xf numFmtId="0" fontId="12" fillId="16" borderId="9"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3" fillId="6" borderId="9" xfId="0" applyFont="1" applyFill="1" applyBorder="1" applyAlignment="1">
      <alignment horizontal="center" vertical="center"/>
    </xf>
    <xf numFmtId="0" fontId="22" fillId="6" borderId="2" xfId="0" quotePrefix="1" applyFont="1" applyFill="1" applyBorder="1" applyAlignment="1">
      <alignment horizontal="left" vertical="center"/>
    </xf>
    <xf numFmtId="0" fontId="12" fillId="6" borderId="9" xfId="0" applyFont="1" applyFill="1" applyBorder="1" applyAlignment="1">
      <alignment horizontal="center" vertical="center"/>
    </xf>
    <xf numFmtId="0" fontId="0" fillId="6" borderId="3" xfId="0" applyFill="1" applyBorder="1" applyAlignment="1">
      <alignment horizontal="center"/>
    </xf>
    <xf numFmtId="0" fontId="12" fillId="6" borderId="12" xfId="0" applyFont="1" applyFill="1" applyBorder="1" applyAlignment="1">
      <alignment horizontal="center" vertical="center"/>
    </xf>
    <xf numFmtId="0" fontId="12" fillId="6" borderId="3" xfId="0" applyFont="1" applyFill="1" applyBorder="1" applyAlignment="1">
      <alignment horizontal="center" vertical="center"/>
    </xf>
    <xf numFmtId="0" fontId="15" fillId="0" borderId="2" xfId="0" applyFont="1" applyFill="1" applyBorder="1" applyAlignment="1">
      <alignment horizontal="center" vertical="center"/>
    </xf>
    <xf numFmtId="10" fontId="15" fillId="0" borderId="2" xfId="2" applyNumberFormat="1" applyFont="1" applyBorder="1" applyAlignment="1">
      <alignment horizontal="center" vertical="center"/>
    </xf>
    <xf numFmtId="1" fontId="15" fillId="0" borderId="2" xfId="0" applyNumberFormat="1" applyFont="1" applyBorder="1" applyAlignment="1">
      <alignment horizontal="center" vertical="center"/>
    </xf>
    <xf numFmtId="0" fontId="5" fillId="17" borderId="2" xfId="0" applyFont="1" applyFill="1" applyBorder="1" applyAlignment="1">
      <alignment horizontal="center" vertical="center" wrapText="1"/>
    </xf>
    <xf numFmtId="0" fontId="12" fillId="17" borderId="9" xfId="0" applyFont="1" applyFill="1" applyBorder="1" applyAlignment="1">
      <alignment horizontal="center" vertical="center" wrapText="1"/>
    </xf>
    <xf numFmtId="0" fontId="5" fillId="17" borderId="9" xfId="0" applyFont="1" applyFill="1" applyBorder="1" applyAlignment="1">
      <alignment horizontal="center" vertical="center" wrapText="1"/>
    </xf>
    <xf numFmtId="0" fontId="5" fillId="17" borderId="1"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0" fontId="30" fillId="0" borderId="0" xfId="0" applyFont="1" applyAlignment="1">
      <alignment horizontal="center"/>
    </xf>
    <xf numFmtId="164" fontId="0" fillId="0" borderId="0" xfId="3" applyFont="1" applyAlignment="1">
      <alignment horizontal="center"/>
    </xf>
    <xf numFmtId="167" fontId="15" fillId="11" borderId="2" xfId="0" applyNumberFormat="1" applyFont="1" applyFill="1" applyBorder="1" applyAlignment="1">
      <alignment horizontal="center" vertical="center"/>
    </xf>
    <xf numFmtId="0" fontId="3" fillId="6" borderId="8" xfId="0" quotePrefix="1" applyFont="1" applyFill="1" applyBorder="1" applyAlignment="1">
      <alignment horizontal="center" vertical="center" wrapText="1"/>
    </xf>
    <xf numFmtId="0" fontId="0" fillId="0" borderId="19" xfId="0" applyBorder="1"/>
    <xf numFmtId="169" fontId="1" fillId="0" borderId="19" xfId="0" quotePrefix="1" applyNumberFormat="1" applyFont="1" applyBorder="1" applyAlignment="1">
      <alignment horizontal="center" vertical="center"/>
    </xf>
    <xf numFmtId="170" fontId="1" fillId="0" borderId="19" xfId="0" quotePrefix="1" applyNumberFormat="1" applyFont="1" applyBorder="1" applyAlignment="1">
      <alignment horizontal="center" vertical="center"/>
    </xf>
    <xf numFmtId="0" fontId="38" fillId="0" borderId="19" xfId="0" applyFont="1" applyBorder="1" applyAlignment="1">
      <alignment horizontal="center" vertical="center"/>
    </xf>
    <xf numFmtId="169" fontId="38" fillId="0" borderId="19" xfId="0" quotePrefix="1" applyNumberFormat="1" applyFont="1" applyBorder="1" applyAlignment="1">
      <alignment horizontal="center" vertical="center"/>
    </xf>
    <xf numFmtId="171" fontId="1" fillId="0" borderId="19" xfId="0" quotePrefix="1" applyNumberFormat="1" applyFont="1" applyBorder="1" applyAlignment="1">
      <alignment horizontal="center" vertical="center"/>
    </xf>
    <xf numFmtId="0" fontId="3" fillId="6" borderId="19" xfId="0" quotePrefix="1" applyFont="1" applyFill="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41" fillId="0" borderId="0" xfId="0" applyFont="1" applyAlignment="1">
      <alignment horizontal="center" vertical="center"/>
    </xf>
    <xf numFmtId="0" fontId="5" fillId="0" borderId="0" xfId="0" quotePrefix="1" applyFont="1" applyFill="1" applyAlignment="1">
      <alignment horizontal="left"/>
    </xf>
    <xf numFmtId="0" fontId="6" fillId="5" borderId="12" xfId="0" applyFont="1" applyFill="1" applyBorder="1" applyAlignment="1" applyProtection="1">
      <alignment horizontal="left" vertical="center"/>
      <protection locked="0"/>
    </xf>
    <xf numFmtId="0" fontId="10" fillId="5" borderId="3" xfId="0" applyFont="1" applyFill="1" applyBorder="1" applyAlignment="1">
      <alignment vertical="center"/>
    </xf>
    <xf numFmtId="0" fontId="5" fillId="0"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43" fillId="0" borderId="0" xfId="0" quotePrefix="1" applyFont="1" applyAlignment="1">
      <alignment horizontal="left" vertical="center"/>
    </xf>
    <xf numFmtId="0" fontId="15" fillId="0" borderId="0" xfId="0" quotePrefix="1" applyFont="1" applyAlignment="1">
      <alignment horizontal="left" vertical="center"/>
    </xf>
    <xf numFmtId="0" fontId="13" fillId="9" borderId="2" xfId="0" applyFont="1" applyFill="1" applyBorder="1" applyAlignment="1">
      <alignment horizontal="center" vertical="center" wrapText="1"/>
    </xf>
    <xf numFmtId="0" fontId="15" fillId="0" borderId="1" xfId="0" applyFont="1" applyFill="1" applyBorder="1" applyAlignment="1">
      <alignment horizontal="center"/>
    </xf>
    <xf numFmtId="0" fontId="44" fillId="0" borderId="2" xfId="0" quotePrefix="1" applyFont="1" applyBorder="1" applyAlignment="1">
      <alignment horizontal="center" vertical="center" wrapText="1"/>
    </xf>
    <xf numFmtId="0" fontId="45" fillId="0" borderId="2" xfId="0" quotePrefix="1" applyFont="1" applyBorder="1" applyAlignment="1">
      <alignment horizontal="center" vertical="center" wrapText="1"/>
    </xf>
    <xf numFmtId="0" fontId="46" fillId="0" borderId="2" xfId="0" quotePrefix="1" applyFont="1" applyBorder="1" applyAlignment="1">
      <alignment horizontal="center" vertical="center" wrapText="1"/>
    </xf>
    <xf numFmtId="0" fontId="47" fillId="0" borderId="2" xfId="0" applyFont="1" applyBorder="1" applyAlignment="1">
      <alignment horizontal="center" vertical="center"/>
    </xf>
    <xf numFmtId="0" fontId="15" fillId="0" borderId="0" xfId="0" applyFont="1"/>
    <xf numFmtId="0" fontId="48" fillId="0" borderId="0" xfId="0" applyFont="1"/>
    <xf numFmtId="0" fontId="49" fillId="0" borderId="0" xfId="0" applyFont="1"/>
    <xf numFmtId="0" fontId="22" fillId="5" borderId="9" xfId="0" quotePrefix="1" applyNumberFormat="1" applyFont="1" applyFill="1" applyBorder="1" applyAlignment="1" applyProtection="1">
      <alignment horizontal="left" vertical="center"/>
      <protection locked="0"/>
    </xf>
    <xf numFmtId="0" fontId="14" fillId="5" borderId="3" xfId="0" applyFont="1" applyFill="1" applyBorder="1" applyAlignment="1">
      <alignment horizontal="center" vertical="center"/>
    </xf>
    <xf numFmtId="0" fontId="22" fillId="12" borderId="9" xfId="0" quotePrefix="1" applyNumberFormat="1" applyFont="1" applyFill="1" applyBorder="1" applyAlignment="1" applyProtection="1">
      <alignment horizontal="left" vertical="center"/>
      <protection locked="0"/>
    </xf>
    <xf numFmtId="0" fontId="13" fillId="12" borderId="12" xfId="0" quotePrefix="1" applyNumberFormat="1" applyFont="1" applyFill="1" applyBorder="1" applyAlignment="1" applyProtection="1">
      <alignment horizontal="left" vertical="center"/>
      <protection locked="0"/>
    </xf>
    <xf numFmtId="0" fontId="13" fillId="12" borderId="12" xfId="0" applyNumberFormat="1" applyFont="1" applyFill="1" applyBorder="1" applyAlignment="1" applyProtection="1">
      <alignment vertical="center"/>
      <protection locked="0"/>
    </xf>
    <xf numFmtId="0" fontId="14" fillId="12" borderId="3" xfId="0" applyFont="1" applyFill="1" applyBorder="1" applyAlignment="1">
      <alignment horizontal="center" vertical="center"/>
    </xf>
    <xf numFmtId="0" fontId="51" fillId="0" borderId="0" xfId="0" applyFont="1" applyBorder="1" applyAlignment="1">
      <alignment horizontal="center"/>
    </xf>
    <xf numFmtId="0" fontId="2" fillId="0" borderId="0" xfId="0" applyFont="1" applyBorder="1"/>
    <xf numFmtId="0" fontId="7" fillId="0" borderId="0" xfId="0" applyFont="1" applyBorder="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2" fillId="0" borderId="0" xfId="0" applyFont="1" applyBorder="1"/>
    <xf numFmtId="0" fontId="3" fillId="0" borderId="0" xfId="0" quotePrefix="1" applyFont="1" applyBorder="1" applyAlignment="1">
      <alignment horizontal="center"/>
    </xf>
    <xf numFmtId="0" fontId="3" fillId="0" borderId="0" xfId="0" applyFont="1" applyBorder="1" applyAlignment="1">
      <alignment horizontal="left"/>
    </xf>
    <xf numFmtId="0" fontId="2" fillId="0" borderId="0" xfId="0" applyFont="1" applyBorder="1" applyAlignment="1"/>
    <xf numFmtId="0" fontId="2" fillId="0" borderId="0" xfId="0" applyFont="1" applyBorder="1" applyAlignment="1">
      <alignment horizontal="center"/>
    </xf>
    <xf numFmtId="0" fontId="3" fillId="17" borderId="2" xfId="0" applyFont="1" applyFill="1" applyBorder="1" applyAlignment="1">
      <alignment horizontal="center" vertical="center" wrapText="1"/>
    </xf>
    <xf numFmtId="49" fontId="3" fillId="17" borderId="2" xfId="0" applyNumberFormat="1" applyFont="1" applyFill="1" applyBorder="1" applyAlignment="1">
      <alignment horizontal="center" vertical="center" wrapText="1"/>
    </xf>
    <xf numFmtId="0" fontId="53" fillId="0" borderId="0" xfId="0" applyFont="1" applyFill="1" applyBorder="1"/>
    <xf numFmtId="0" fontId="53" fillId="0" borderId="0" xfId="0" applyFont="1"/>
    <xf numFmtId="0" fontId="54" fillId="12" borderId="2" xfId="0" quotePrefix="1" applyFont="1" applyFill="1" applyBorder="1" applyAlignment="1">
      <alignment horizontal="left" vertical="center"/>
    </xf>
    <xf numFmtId="0" fontId="0" fillId="12" borderId="2" xfId="0" applyFill="1" applyBorder="1" applyAlignment="1"/>
    <xf numFmtId="0" fontId="0" fillId="12" borderId="2" xfId="0" applyFill="1" applyBorder="1"/>
    <xf numFmtId="0" fontId="41" fillId="12" borderId="2" xfId="0" applyFont="1" applyFill="1" applyBorder="1" applyAlignment="1">
      <alignment vertical="center"/>
    </xf>
    <xf numFmtId="49" fontId="0" fillId="12" borderId="2" xfId="0" applyNumberFormat="1" applyFill="1" applyBorder="1"/>
    <xf numFmtId="0" fontId="53" fillId="12" borderId="0" xfId="0" applyFont="1" applyFill="1"/>
    <xf numFmtId="0" fontId="6" fillId="12" borderId="2" xfId="0" applyFont="1" applyFill="1" applyBorder="1" applyAlignment="1">
      <alignment vertical="center"/>
    </xf>
    <xf numFmtId="0" fontId="2" fillId="0" borderId="0" xfId="0" applyFont="1" applyBorder="1" applyAlignment="1">
      <alignment vertical="center"/>
    </xf>
    <xf numFmtId="0" fontId="56" fillId="0" borderId="0" xfId="0" applyFont="1" applyAlignment="1">
      <alignment horizontal="center"/>
    </xf>
    <xf numFmtId="0" fontId="12" fillId="18" borderId="2" xfId="0" applyFont="1" applyFill="1" applyBorder="1" applyAlignment="1">
      <alignment horizontal="center" vertical="center" wrapText="1"/>
    </xf>
    <xf numFmtId="0" fontId="47" fillId="0" borderId="2" xfId="0" applyFont="1" applyFill="1" applyBorder="1" applyAlignment="1">
      <alignment vertical="center"/>
    </xf>
    <xf numFmtId="0" fontId="47" fillId="0" borderId="2" xfId="0" applyFont="1" applyFill="1" applyBorder="1" applyAlignment="1">
      <alignment vertical="center" wrapText="1"/>
    </xf>
    <xf numFmtId="170" fontId="57" fillId="0" borderId="2" xfId="0" applyNumberFormat="1" applyFont="1" applyBorder="1" applyAlignment="1">
      <alignment horizontal="center" vertical="center"/>
    </xf>
    <xf numFmtId="0" fontId="53" fillId="0" borderId="0" xfId="0" applyFont="1" applyAlignment="1">
      <alignment vertical="center"/>
    </xf>
    <xf numFmtId="167" fontId="6" fillId="0" borderId="2" xfId="0" applyNumberFormat="1" applyFont="1" applyBorder="1" applyAlignment="1">
      <alignment horizontal="center" vertical="center"/>
    </xf>
    <xf numFmtId="0" fontId="55" fillId="12" borderId="2" xfId="0" applyFont="1" applyFill="1" applyBorder="1"/>
    <xf numFmtId="0" fontId="53" fillId="12" borderId="2" xfId="0" applyFont="1" applyFill="1" applyBorder="1"/>
    <xf numFmtId="0" fontId="0" fillId="12" borderId="12" xfId="0" applyFill="1" applyBorder="1"/>
    <xf numFmtId="0" fontId="5" fillId="12" borderId="9" xfId="0" quotePrefix="1" applyFont="1" applyFill="1" applyBorder="1" applyAlignment="1">
      <alignment vertical="center" wrapText="1"/>
    </xf>
    <xf numFmtId="0" fontId="5" fillId="12" borderId="3" xfId="0" quotePrefix="1" applyFont="1" applyFill="1" applyBorder="1" applyAlignment="1">
      <alignment vertical="center" wrapText="1"/>
    </xf>
    <xf numFmtId="0" fontId="4" fillId="0" borderId="2" xfId="0" applyFont="1" applyBorder="1" applyAlignment="1">
      <alignment horizontal="center" vertical="center"/>
    </xf>
    <xf numFmtId="0" fontId="6" fillId="0" borderId="0" xfId="0" applyFont="1" applyBorder="1" applyAlignment="1">
      <alignment horizontal="center" vertical="center"/>
    </xf>
    <xf numFmtId="0" fontId="58" fillId="0" borderId="2" xfId="0" applyFont="1" applyBorder="1" applyAlignment="1">
      <alignment horizontal="center" vertical="center"/>
    </xf>
    <xf numFmtId="0" fontId="52" fillId="0" borderId="2" xfId="0" applyFont="1" applyBorder="1" applyAlignment="1">
      <alignment horizontal="center" vertical="center"/>
    </xf>
    <xf numFmtId="0" fontId="52" fillId="0" borderId="0" xfId="0" applyFont="1" applyBorder="1" applyAlignment="1">
      <alignment horizontal="center" vertical="center"/>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59" fillId="0" borderId="2" xfId="0" applyFont="1" applyBorder="1"/>
    <xf numFmtId="0" fontId="60" fillId="0" borderId="2" xfId="0" applyFont="1" applyBorder="1"/>
    <xf numFmtId="0" fontId="59" fillId="0" borderId="1" xfId="0" applyFont="1" applyBorder="1"/>
    <xf numFmtId="0" fontId="22" fillId="6" borderId="9" xfId="0" quotePrefix="1" applyFont="1" applyFill="1" applyBorder="1" applyAlignment="1">
      <alignment horizontal="left" vertical="center"/>
    </xf>
    <xf numFmtId="0" fontId="60" fillId="0" borderId="3" xfId="0" applyFont="1" applyBorder="1"/>
    <xf numFmtId="0" fontId="59" fillId="0" borderId="2" xfId="0" applyFont="1" applyFill="1" applyBorder="1"/>
    <xf numFmtId="0" fontId="59" fillId="0" borderId="1" xfId="0" applyFont="1" applyFill="1" applyBorder="1"/>
    <xf numFmtId="0" fontId="60" fillId="0" borderId="1" xfId="0" applyFont="1" applyBorder="1"/>
    <xf numFmtId="0" fontId="0" fillId="0" borderId="2" xfId="0" applyBorder="1"/>
    <xf numFmtId="0" fontId="59" fillId="19" borderId="2" xfId="0" applyFont="1" applyFill="1" applyBorder="1"/>
    <xf numFmtId="0" fontId="0" fillId="0" borderId="2" xfId="0" applyFont="1" applyBorder="1"/>
    <xf numFmtId="0" fontId="13" fillId="6" borderId="10" xfId="0" applyFont="1" applyFill="1" applyBorder="1" applyAlignment="1">
      <alignment horizontal="center" vertical="center"/>
    </xf>
    <xf numFmtId="0" fontId="22" fillId="6" borderId="8" xfId="0" quotePrefix="1" applyFont="1" applyFill="1" applyBorder="1" applyAlignment="1">
      <alignment horizontal="left" vertical="center"/>
    </xf>
    <xf numFmtId="0" fontId="22" fillId="6" borderId="10" xfId="0" quotePrefix="1" applyFont="1" applyFill="1" applyBorder="1" applyAlignment="1">
      <alignment horizontal="left" vertical="center"/>
    </xf>
    <xf numFmtId="0" fontId="12" fillId="6" borderId="10" xfId="0" applyFont="1" applyFill="1" applyBorder="1" applyAlignment="1">
      <alignment horizontal="center" vertical="center"/>
    </xf>
    <xf numFmtId="0" fontId="0" fillId="6" borderId="7" xfId="0" applyFill="1" applyBorder="1" applyAlignment="1">
      <alignment horizontal="center"/>
    </xf>
    <xf numFmtId="0" fontId="13" fillId="0" borderId="6" xfId="0" applyFont="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vertical="center"/>
    </xf>
    <xf numFmtId="167" fontId="15" fillId="0" borderId="1" xfId="0" applyNumberFormat="1" applyFont="1" applyBorder="1" applyAlignment="1">
      <alignment horizontal="center" vertical="center"/>
    </xf>
    <xf numFmtId="0" fontId="60" fillId="0" borderId="2" xfId="0" applyFont="1" applyFill="1" applyBorder="1"/>
    <xf numFmtId="0" fontId="61" fillId="0" borderId="2" xfId="0" applyFont="1" applyBorder="1"/>
    <xf numFmtId="0" fontId="12" fillId="0" borderId="0" xfId="0" applyFont="1" applyAlignment="1">
      <alignment horizontal="center"/>
    </xf>
    <xf numFmtId="0" fontId="60" fillId="0" borderId="2" xfId="0" applyFont="1" applyBorder="1" applyAlignment="1">
      <alignment horizontal="center"/>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60" fillId="0" borderId="6" xfId="0" applyFont="1" applyBorder="1"/>
    <xf numFmtId="0" fontId="60" fillId="0" borderId="9" xfId="0" applyFont="1" applyBorder="1"/>
    <xf numFmtId="0" fontId="0" fillId="0" borderId="2" xfId="0" applyFill="1" applyBorder="1"/>
    <xf numFmtId="0" fontId="59" fillId="0" borderId="20" xfId="0" applyFont="1" applyFill="1" applyBorder="1"/>
    <xf numFmtId="0" fontId="0" fillId="0" borderId="20" xfId="0" applyFill="1" applyBorder="1"/>
    <xf numFmtId="0" fontId="0" fillId="0" borderId="2" xfId="0" applyFont="1" applyFill="1" applyBorder="1"/>
    <xf numFmtId="0" fontId="60" fillId="0" borderId="4" xfId="0" applyFont="1" applyBorder="1"/>
    <xf numFmtId="0" fontId="59" fillId="0" borderId="2" xfId="0" applyNumberFormat="1" applyFont="1" applyFill="1" applyBorder="1"/>
    <xf numFmtId="0" fontId="62" fillId="0" borderId="2" xfId="0" applyFont="1" applyFill="1" applyBorder="1"/>
    <xf numFmtId="0" fontId="59" fillId="0" borderId="8" xfId="0" applyFont="1" applyFill="1" applyBorder="1"/>
    <xf numFmtId="0" fontId="32" fillId="4" borderId="0" xfId="0" quotePrefix="1" applyFont="1" applyFill="1" applyAlignment="1">
      <alignment horizontal="center" vertical="center"/>
    </xf>
    <xf numFmtId="0" fontId="9" fillId="7" borderId="8" xfId="0" applyFont="1" applyFill="1" applyBorder="1" applyAlignment="1">
      <alignment horizontal="center" vertical="center" textRotation="90" wrapText="1"/>
    </xf>
    <xf numFmtId="0" fontId="9" fillId="7" borderId="1" xfId="0" applyFont="1" applyFill="1" applyBorder="1" applyAlignment="1">
      <alignment horizontal="center" vertical="center" textRotation="90" wrapText="1"/>
    </xf>
    <xf numFmtId="0" fontId="13" fillId="5" borderId="9"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3" xfId="0" applyFont="1" applyFill="1" applyBorder="1" applyAlignment="1">
      <alignment horizontal="center" vertical="center"/>
    </xf>
    <xf numFmtId="0" fontId="34" fillId="7" borderId="8" xfId="0" applyFont="1" applyFill="1" applyBorder="1" applyAlignment="1">
      <alignment horizontal="center" vertical="center" textRotation="90" wrapText="1"/>
    </xf>
    <xf numFmtId="0" fontId="34" fillId="7" borderId="1" xfId="0" applyFont="1" applyFill="1" applyBorder="1" applyAlignment="1">
      <alignment horizontal="center" vertical="center" textRotation="90" wrapText="1"/>
    </xf>
    <xf numFmtId="165" fontId="6" fillId="0" borderId="5" xfId="0" quotePrefix="1" applyNumberFormat="1" applyFont="1" applyBorder="1" applyAlignment="1">
      <alignment horizontal="center" vertical="center"/>
    </xf>
    <xf numFmtId="0" fontId="13" fillId="10" borderId="9"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3" xfId="0" applyFont="1" applyFill="1" applyBorder="1" applyAlignment="1">
      <alignment horizontal="center" vertical="center"/>
    </xf>
    <xf numFmtId="0" fontId="5" fillId="10" borderId="8" xfId="0" quotePrefix="1" applyFont="1" applyFill="1" applyBorder="1" applyAlignment="1">
      <alignment horizontal="center" vertical="center" wrapText="1"/>
    </xf>
    <xf numFmtId="0" fontId="5" fillId="10" borderId="1" xfId="0" quotePrefix="1" applyFont="1" applyFill="1" applyBorder="1" applyAlignment="1">
      <alignment horizontal="center" vertical="center" wrapText="1"/>
    </xf>
    <xf numFmtId="0" fontId="24" fillId="4" borderId="0" xfId="0" quotePrefix="1" applyFont="1" applyFill="1" applyAlignment="1">
      <alignment horizontal="center" vertical="center"/>
    </xf>
    <xf numFmtId="165" fontId="6" fillId="7" borderId="5" xfId="0" quotePrefix="1" applyNumberFormat="1" applyFont="1" applyFill="1" applyBorder="1" applyAlignment="1">
      <alignment horizontal="center" vertical="center"/>
    </xf>
    <xf numFmtId="0" fontId="13" fillId="5" borderId="10"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0" fillId="5" borderId="10" xfId="0" applyFont="1" applyFill="1" applyBorder="1" applyAlignment="1">
      <alignment horizontal="center" vertical="center"/>
    </xf>
    <xf numFmtId="0" fontId="10" fillId="5" borderId="7" xfId="0" applyFont="1" applyFill="1" applyBorder="1" applyAlignment="1">
      <alignment horizontal="center" vertical="center"/>
    </xf>
    <xf numFmtId="0" fontId="6" fillId="9" borderId="8" xfId="0" quotePrefix="1" applyFont="1" applyFill="1" applyBorder="1" applyAlignment="1">
      <alignment horizontal="center" vertical="center" wrapText="1"/>
    </xf>
    <xf numFmtId="0" fontId="6" fillId="9" borderId="1" xfId="0" applyFont="1" applyFill="1" applyBorder="1" applyAlignment="1">
      <alignment horizontal="center" vertical="center" wrapText="1"/>
    </xf>
    <xf numFmtId="0" fontId="13" fillId="0" borderId="5" xfId="0" applyFont="1" applyBorder="1" applyAlignment="1">
      <alignment horizontal="center" vertical="center"/>
    </xf>
    <xf numFmtId="0" fontId="11" fillId="4" borderId="0" xfId="0" quotePrefix="1" applyFont="1" applyFill="1" applyAlignment="1">
      <alignment horizontal="left" vertical="center" wrapText="1"/>
    </xf>
    <xf numFmtId="0" fontId="11" fillId="4" borderId="0" xfId="0" applyFont="1" applyFill="1" applyAlignment="1">
      <alignment horizontal="left" vertical="center" wrapText="1"/>
    </xf>
    <xf numFmtId="0" fontId="2" fillId="4" borderId="11" xfId="0" quotePrefix="1" applyFont="1" applyFill="1" applyBorder="1" applyAlignment="1">
      <alignment horizontal="center" vertical="center" wrapText="1"/>
    </xf>
    <xf numFmtId="0" fontId="10" fillId="8" borderId="2" xfId="0" quotePrefix="1" applyFont="1" applyFill="1" applyBorder="1" applyAlignment="1">
      <alignment horizontal="center" vertical="center" wrapText="1"/>
    </xf>
    <xf numFmtId="167" fontId="10" fillId="12" borderId="9" xfId="0" applyNumberFormat="1" applyFont="1" applyFill="1" applyBorder="1" applyAlignment="1">
      <alignment horizontal="center" vertical="center"/>
    </xf>
    <xf numFmtId="167" fontId="10" fillId="12" borderId="3" xfId="0" applyNumberFormat="1" applyFont="1" applyFill="1" applyBorder="1" applyAlignment="1">
      <alignment horizontal="center" vertical="center"/>
    </xf>
    <xf numFmtId="166" fontId="17" fillId="0" borderId="5" xfId="0" quotePrefix="1" applyNumberFormat="1" applyFont="1" applyBorder="1" applyAlignment="1">
      <alignment horizontal="center" vertical="center"/>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5" fillId="12" borderId="9" xfId="0" applyFont="1" applyFill="1" applyBorder="1" applyAlignment="1">
      <alignment horizontal="center" vertical="center"/>
    </xf>
    <xf numFmtId="0" fontId="15" fillId="12" borderId="12" xfId="0" applyFont="1" applyFill="1" applyBorder="1" applyAlignment="1">
      <alignment horizontal="center" vertical="center"/>
    </xf>
    <xf numFmtId="0" fontId="15" fillId="12" borderId="3" xfId="0" applyFont="1" applyFill="1" applyBorder="1" applyAlignment="1">
      <alignment horizontal="center" vertical="center"/>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165" fontId="6" fillId="4" borderId="2" xfId="0" quotePrefix="1" applyNumberFormat="1" applyFont="1" applyFill="1" applyBorder="1" applyAlignment="1">
      <alignment horizontal="center" vertical="center"/>
    </xf>
    <xf numFmtId="0" fontId="3" fillId="9" borderId="15" xfId="0" quotePrefix="1" applyFont="1" applyFill="1" applyBorder="1" applyAlignment="1">
      <alignment horizontal="center" vertical="center" wrapText="1"/>
    </xf>
    <xf numFmtId="0" fontId="3" fillId="9" borderId="16" xfId="0" applyFont="1" applyFill="1" applyBorder="1" applyAlignment="1">
      <alignment horizontal="center" vertical="center" wrapText="1"/>
    </xf>
    <xf numFmtId="0" fontId="13" fillId="7" borderId="9" xfId="0" quotePrefix="1"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3" borderId="9" xfId="0" quotePrefix="1"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0" fillId="6" borderId="9" xfId="0" applyFont="1" applyFill="1" applyBorder="1" applyAlignment="1">
      <alignment horizontal="center"/>
    </xf>
    <xf numFmtId="0" fontId="10" fillId="6" borderId="3" xfId="0" applyFont="1" applyFill="1" applyBorder="1" applyAlignment="1">
      <alignment horizontal="center"/>
    </xf>
    <xf numFmtId="0" fontId="4" fillId="4" borderId="10" xfId="0" applyFont="1" applyFill="1" applyBorder="1" applyAlignment="1">
      <alignment horizontal="center" vertical="center"/>
    </xf>
    <xf numFmtId="0" fontId="4" fillId="4" borderId="7" xfId="0" applyFont="1" applyFill="1" applyBorder="1" applyAlignment="1">
      <alignment horizontal="center" vertical="center"/>
    </xf>
    <xf numFmtId="18" fontId="12" fillId="4" borderId="6" xfId="0" applyNumberFormat="1" applyFont="1" applyFill="1" applyBorder="1" applyAlignment="1">
      <alignment horizontal="center"/>
    </xf>
    <xf numFmtId="18" fontId="12" fillId="4" borderId="4" xfId="0" applyNumberFormat="1" applyFont="1" applyFill="1" applyBorder="1" applyAlignment="1">
      <alignment horizontal="center"/>
    </xf>
    <xf numFmtId="0" fontId="13" fillId="5" borderId="9" xfId="0" quotePrefix="1" applyFont="1" applyFill="1" applyBorder="1" applyAlignment="1">
      <alignment horizontal="center" vertical="center" wrapText="1"/>
    </xf>
    <xf numFmtId="0" fontId="13" fillId="5" borderId="12" xfId="0" quotePrefix="1" applyFont="1" applyFill="1" applyBorder="1" applyAlignment="1">
      <alignment horizontal="center" vertical="center" wrapText="1"/>
    </xf>
    <xf numFmtId="0" fontId="13" fillId="5" borderId="3" xfId="0" quotePrefix="1" applyFont="1" applyFill="1" applyBorder="1" applyAlignment="1">
      <alignment horizontal="center" vertical="center" wrapText="1"/>
    </xf>
    <xf numFmtId="0" fontId="42" fillId="6" borderId="11" xfId="0" quotePrefix="1" applyFont="1" applyFill="1" applyBorder="1" applyAlignment="1">
      <alignment horizontal="center" vertical="center" wrapText="1"/>
    </xf>
    <xf numFmtId="0" fontId="42" fillId="6" borderId="0" xfId="0" quotePrefix="1" applyFont="1" applyFill="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13" fillId="4" borderId="0" xfId="0" quotePrefix="1" applyFont="1" applyFill="1" applyAlignment="1">
      <alignment horizontal="center" vertical="center" wrapText="1"/>
    </xf>
    <xf numFmtId="0" fontId="11" fillId="7" borderId="8" xfId="0" applyFont="1" applyFill="1" applyBorder="1" applyAlignment="1">
      <alignment horizontal="center" vertical="center" textRotation="90" wrapText="1"/>
    </xf>
    <xf numFmtId="0" fontId="11" fillId="7" borderId="1" xfId="0" applyFont="1" applyFill="1" applyBorder="1" applyAlignment="1">
      <alignment horizontal="center" vertical="center" textRotation="90" wrapText="1"/>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5" fillId="4" borderId="10" xfId="0" quotePrefix="1" applyFont="1" applyFill="1" applyBorder="1" applyAlignment="1">
      <alignment horizontal="center" vertical="center"/>
    </xf>
    <xf numFmtId="0" fontId="5" fillId="4" borderId="7" xfId="0" applyFont="1" applyFill="1" applyBorder="1" applyAlignment="1">
      <alignment horizontal="center" vertical="center"/>
    </xf>
    <xf numFmtId="0" fontId="22" fillId="12" borderId="9" xfId="0" applyFont="1" applyFill="1" applyBorder="1" applyAlignment="1">
      <alignment horizontal="center" vertical="center"/>
    </xf>
    <xf numFmtId="0" fontId="22" fillId="12" borderId="12" xfId="0" applyFont="1" applyFill="1" applyBorder="1" applyAlignment="1">
      <alignment horizontal="center" vertical="center"/>
    </xf>
    <xf numFmtId="0" fontId="22" fillId="12" borderId="3"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2" xfId="0" applyFont="1" applyFill="1" applyBorder="1" applyAlignment="1">
      <alignment horizontal="center" vertical="center"/>
    </xf>
    <xf numFmtId="18" fontId="25" fillId="4" borderId="9" xfId="0" applyNumberFormat="1" applyFont="1" applyFill="1" applyBorder="1" applyAlignment="1">
      <alignment horizontal="center"/>
    </xf>
    <xf numFmtId="18" fontId="25" fillId="4" borderId="3" xfId="0" applyNumberFormat="1" applyFont="1" applyFill="1" applyBorder="1" applyAlignment="1">
      <alignment horizontal="center"/>
    </xf>
    <xf numFmtId="165" fontId="5" fillId="0" borderId="2" xfId="0" applyNumberFormat="1" applyFont="1" applyBorder="1" applyAlignment="1">
      <alignment horizontal="center"/>
    </xf>
    <xf numFmtId="0" fontId="4" fillId="6" borderId="8" xfId="0" applyFont="1" applyFill="1" applyBorder="1" applyAlignment="1">
      <alignment horizontal="center" vertical="center" wrapText="1"/>
    </xf>
    <xf numFmtId="0" fontId="4" fillId="6" borderId="1" xfId="0" quotePrefix="1"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 xfId="0" quotePrefix="1" applyFont="1" applyFill="1" applyBorder="1" applyAlignment="1">
      <alignment horizontal="center" vertical="center" wrapText="1"/>
    </xf>
    <xf numFmtId="0" fontId="26" fillId="6" borderId="8" xfId="0" quotePrefix="1" applyFont="1" applyFill="1" applyBorder="1" applyAlignment="1">
      <alignment horizontal="center" vertical="center"/>
    </xf>
    <xf numFmtId="0" fontId="26" fillId="6" borderId="1" xfId="0" quotePrefix="1" applyFont="1" applyFill="1" applyBorder="1" applyAlignment="1">
      <alignment horizontal="center" vertical="center"/>
    </xf>
    <xf numFmtId="0" fontId="26" fillId="6" borderId="8" xfId="0" quotePrefix="1" applyFont="1" applyFill="1" applyBorder="1" applyAlignment="1">
      <alignment horizontal="center" vertical="center" wrapText="1"/>
    </xf>
    <xf numFmtId="0" fontId="26" fillId="6" borderId="1" xfId="0" quotePrefix="1" applyFont="1" applyFill="1" applyBorder="1" applyAlignment="1">
      <alignment horizontal="center" vertical="center" wrapText="1"/>
    </xf>
    <xf numFmtId="0" fontId="5" fillId="6" borderId="9" xfId="0" quotePrefix="1" applyFont="1" applyFill="1" applyBorder="1" applyAlignment="1">
      <alignment horizontal="center" vertical="center" wrapText="1"/>
    </xf>
    <xf numFmtId="0" fontId="5" fillId="6" borderId="3" xfId="0" quotePrefix="1" applyFont="1" applyFill="1" applyBorder="1" applyAlignment="1">
      <alignment horizontal="center" vertical="center" wrapText="1"/>
    </xf>
    <xf numFmtId="0" fontId="5" fillId="6" borderId="12" xfId="0" quotePrefix="1" applyFont="1" applyFill="1" applyBorder="1" applyAlignment="1">
      <alignment horizontal="center" vertical="center" wrapText="1"/>
    </xf>
    <xf numFmtId="0" fontId="26" fillId="4" borderId="0" xfId="0" applyFont="1" applyFill="1" applyBorder="1" applyAlignment="1">
      <alignment horizontal="center" vertical="center"/>
    </xf>
    <xf numFmtId="0" fontId="5" fillId="12" borderId="9" xfId="0" quotePrefix="1" applyFont="1" applyFill="1" applyBorder="1" applyAlignment="1">
      <alignment horizontal="center" vertical="center" wrapText="1"/>
    </xf>
    <xf numFmtId="0" fontId="5" fillId="12" borderId="3" xfId="0" quotePrefix="1" applyFont="1" applyFill="1" applyBorder="1" applyAlignment="1">
      <alignment horizontal="center" vertical="center" wrapText="1"/>
    </xf>
    <xf numFmtId="0" fontId="5" fillId="11" borderId="8" xfId="0" quotePrefix="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0" fontId="5" fillId="11" borderId="8" xfId="0" applyFont="1" applyFill="1" applyBorder="1" applyAlignment="1">
      <alignment horizontal="center" vertical="center" wrapText="1"/>
    </xf>
  </cellXfs>
  <cellStyles count="4">
    <cellStyle name="Comma" xfId="3" builtinId="3"/>
    <cellStyle name="Excel Built-in Normal" xfId="1" xr:uid="{00000000-0005-0000-0000-000001000000}"/>
    <cellStyle name="Normal" xfId="0" builtinId="0"/>
    <cellStyle name="Percent" xfId="2" builtinId="5"/>
  </cellStyles>
  <dxfs count="263">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14996795556505021"/>
      </font>
    </dxf>
    <dxf>
      <font>
        <color theme="0" tint="-0.14996795556505021"/>
      </font>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theme="0" tint="-0.24994659260841701"/>
      </font>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6500"/>
      </font>
      <fill>
        <patternFill>
          <bgColor rgb="FFFFEB9C"/>
        </patternFill>
      </fill>
    </dxf>
    <dxf>
      <font>
        <color rgb="FF9C6500"/>
      </font>
      <fill>
        <patternFill>
          <bgColor rgb="FFFFEB9C"/>
        </patternFill>
      </fill>
    </dxf>
    <dxf>
      <font>
        <color theme="0" tint="-0.14996795556505021"/>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tint="-0.14996795556505021"/>
      </font>
    </dxf>
    <dxf>
      <font>
        <color theme="0" tint="-0.14996795556505021"/>
      </font>
    </dxf>
    <dxf>
      <font>
        <color theme="0" tint="-0.14996795556505021"/>
      </font>
    </dxf>
    <dxf>
      <font>
        <color theme="0" tint="-0.499984740745262"/>
      </font>
    </dxf>
    <dxf>
      <font>
        <color rgb="FF0070C0"/>
      </font>
    </dxf>
    <dxf>
      <font>
        <color rgb="FF7030A0"/>
      </font>
    </dxf>
    <dxf>
      <font>
        <color theme="0" tint="-0.499984740745262"/>
      </font>
    </dxf>
    <dxf>
      <font>
        <color rgb="FF0070C0"/>
      </font>
    </dxf>
    <dxf>
      <font>
        <color rgb="FF7030A0"/>
      </font>
    </dxf>
    <dxf>
      <font>
        <color rgb="FF9C6500"/>
      </font>
      <fill>
        <patternFill>
          <bgColor rgb="FFFFEB9C"/>
        </patternFill>
      </fill>
    </dxf>
    <dxf>
      <font>
        <condense val="0"/>
        <extend val="0"/>
        <color rgb="FF9C0006"/>
      </font>
      <fill>
        <patternFill>
          <bgColor rgb="FFFFC7CE"/>
        </patternFill>
      </fill>
    </dxf>
    <dxf>
      <font>
        <color rgb="FF9C6500"/>
      </font>
      <fill>
        <patternFill>
          <bgColor rgb="FFFFEB9C"/>
        </patternFill>
      </fill>
    </dxf>
    <dxf>
      <font>
        <color theme="0" tint="-0.499984740745262"/>
      </font>
    </dxf>
    <dxf>
      <font>
        <color rgb="FF0070C0"/>
      </font>
    </dxf>
    <dxf>
      <font>
        <color rgb="FF7030A0"/>
      </font>
    </dxf>
    <dxf>
      <font>
        <color theme="0" tint="-0.499984740745262"/>
      </font>
    </dxf>
    <dxf>
      <font>
        <color rgb="FF0070C0"/>
      </font>
    </dxf>
    <dxf>
      <font>
        <color rgb="FF7030A0"/>
      </font>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ADF729"/>
      <color rgb="FF4CD9FA"/>
      <color rgb="FFF488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750093</xdr:colOff>
      <xdr:row>3</xdr:row>
      <xdr:rowOff>104510</xdr:rowOff>
    </xdr:from>
    <xdr:to>
      <xdr:col>5</xdr:col>
      <xdr:colOff>0</xdr:colOff>
      <xdr:row>4</xdr:row>
      <xdr:rowOff>273843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50156" y="616479"/>
          <a:ext cx="4300537" cy="586052"/>
        </a:xfrm>
        <a:prstGeom prst="rect">
          <a:avLst/>
        </a:prstGeom>
        <a:noFill/>
        <a:ln w="19050">
          <a:solidFill>
            <a:schemeClr val="tx1"/>
          </a:solidFill>
          <a:miter lim="800000"/>
          <a:headEnd/>
          <a:tailEnd/>
        </a:ln>
      </xdr:spPr>
      <xdr:txBody>
        <a:bodyPr vertOverflow="clip" wrap="square" lIns="45720" tIns="41148" rIns="45720" bIns="0" anchor="t" upright="1"/>
        <a:lstStyle/>
        <a:p>
          <a:pPr algn="ctr" rtl="0">
            <a:defRPr sz="1000"/>
          </a:pPr>
          <a:r>
            <a:rPr lang="en-AU" sz="1600" b="1" i="0" strike="noStrike">
              <a:solidFill>
                <a:srgbClr val="000000"/>
              </a:solidFill>
              <a:latin typeface="Arial Narrow"/>
            </a:rPr>
            <a:t>Metropolitan Zone 1</a:t>
          </a:r>
        </a:p>
        <a:p>
          <a:pPr algn="ctr" rtl="0">
            <a:defRPr sz="1000"/>
          </a:pPr>
          <a:r>
            <a:rPr lang="en-AU" sz="1600" b="1" i="0" strike="noStrike">
              <a:solidFill>
                <a:srgbClr val="000000"/>
              </a:solidFill>
              <a:latin typeface="Arial Narrow"/>
            </a:rPr>
            <a:t>OFFICIAL &amp; UNOFFICIAL</a:t>
          </a:r>
          <a:r>
            <a:rPr lang="en-AU" sz="1600" b="1" i="0" strike="noStrike" baseline="0">
              <a:solidFill>
                <a:srgbClr val="000000"/>
              </a:solidFill>
              <a:latin typeface="Arial Narrow"/>
            </a:rPr>
            <a:t> </a:t>
          </a:r>
          <a:r>
            <a:rPr lang="en-AU" sz="1600" b="1" i="0" strike="noStrike">
              <a:solidFill>
                <a:srgbClr val="000000"/>
              </a:solidFill>
              <a:latin typeface="Arial Narrow"/>
            </a:rPr>
            <a:t>SHOWJUMPING</a:t>
          </a:r>
          <a:endParaRPr lang="en-AU" sz="1200" b="1" i="0" strike="noStrike">
            <a:solidFill>
              <a:srgbClr val="000000"/>
            </a:solidFill>
            <a:latin typeface="Arial"/>
            <a:cs typeface="Arial"/>
          </a:endParaRPr>
        </a:p>
      </xdr:txBody>
    </xdr:sp>
    <xdr:clientData/>
  </xdr:twoCellAnchor>
  <xdr:twoCellAnchor>
    <xdr:from>
      <xdr:col>1</xdr:col>
      <xdr:colOff>152400</xdr:colOff>
      <xdr:row>12</xdr:row>
      <xdr:rowOff>183355</xdr:rowOff>
    </xdr:from>
    <xdr:to>
      <xdr:col>5</xdr:col>
      <xdr:colOff>790575</xdr:colOff>
      <xdr:row>23</xdr:row>
      <xdr:rowOff>90486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5750" y="3374230"/>
          <a:ext cx="6667500" cy="2764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AU" sz="1600" b="0"/>
            <a:t>1) Take time prior to the event to read and understand the</a:t>
          </a:r>
          <a:r>
            <a:rPr lang="en-AU" sz="1600" b="0" baseline="0"/>
            <a:t> rules for each competition event.   </a:t>
          </a:r>
          <a:r>
            <a:rPr lang="en-AU" sz="1400" b="0" baseline="0"/>
            <a:t>  </a:t>
          </a:r>
        </a:p>
        <a:p>
          <a:r>
            <a:rPr lang="en-AU" sz="1600" b="0"/>
            <a:t>2) Review</a:t>
          </a:r>
          <a:r>
            <a:rPr lang="en-AU" sz="1600" b="0" baseline="0"/>
            <a:t> </a:t>
          </a:r>
          <a:r>
            <a:rPr lang="en-AU" sz="1600" b="0" u="sng" baseline="0"/>
            <a:t>ALL</a:t>
          </a:r>
          <a:r>
            <a:rPr lang="en-AU" sz="1600" b="0" baseline="0"/>
            <a:t> judges score sheets.   In the heat of the moment things get missed in the ring.</a:t>
          </a:r>
        </a:p>
        <a:p>
          <a:r>
            <a:rPr lang="en-AU" sz="1600" b="0" baseline="0"/>
            <a:t>3) Check that faults and time penalties have been carried across and added correctly.   </a:t>
          </a:r>
        </a:p>
        <a:p>
          <a:r>
            <a:rPr lang="en-AU" sz="1600" b="0" baseline="0"/>
            <a:t>4) Check that riders have been placed correctly and that seniors and mixed classes have been correctly placed.</a:t>
          </a:r>
        </a:p>
        <a:p>
          <a:r>
            <a:rPr lang="en-AU" sz="1600" b="0" baseline="0"/>
            <a:t>5) If in doubt .... check rule book and then with the "TD" for event.</a:t>
          </a:r>
        </a:p>
      </xdr:txBody>
    </xdr:sp>
    <xdr:clientData/>
  </xdr:twoCellAnchor>
  <xdr:twoCellAnchor>
    <xdr:from>
      <xdr:col>9</xdr:col>
      <xdr:colOff>285754</xdr:colOff>
      <xdr:row>8</xdr:row>
      <xdr:rowOff>238129</xdr:rowOff>
    </xdr:from>
    <xdr:to>
      <xdr:col>11</xdr:col>
      <xdr:colOff>85725</xdr:colOff>
      <xdr:row>13</xdr:row>
      <xdr:rowOff>85725</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H="1" flipV="1">
          <a:off x="9191629" y="2495554"/>
          <a:ext cx="714371" cy="104774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381003</xdr:colOff>
      <xdr:row>9</xdr:row>
      <xdr:rowOff>11906</xdr:rowOff>
    </xdr:from>
    <xdr:to>
      <xdr:col>8</xdr:col>
      <xdr:colOff>345282</xdr:colOff>
      <xdr:row>18</xdr:row>
      <xdr:rowOff>130969</xdr:rowOff>
    </xdr:to>
    <xdr:cxnSp macro="">
      <xdr:nvCxnSpPr>
        <xdr:cNvPr id="20" name="Straight Arrow Connector 19">
          <a:extLst>
            <a:ext uri="{FF2B5EF4-FFF2-40B4-BE49-F238E27FC236}">
              <a16:creationId xmlns:a16="http://schemas.microsoft.com/office/drawing/2014/main" id="{00000000-0008-0000-0000-000014000000}"/>
            </a:ext>
          </a:extLst>
        </xdr:cNvPr>
        <xdr:cNvCxnSpPr/>
      </xdr:nvCxnSpPr>
      <xdr:spPr>
        <a:xfrm flipH="1" flipV="1">
          <a:off x="7774784" y="2345531"/>
          <a:ext cx="523873" cy="23812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130968</xdr:colOff>
      <xdr:row>18</xdr:row>
      <xdr:rowOff>226217</xdr:rowOff>
    </xdr:from>
    <xdr:to>
      <xdr:col>23</xdr:col>
      <xdr:colOff>342900</xdr:colOff>
      <xdr:row>24</xdr:row>
      <xdr:rowOff>118533</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955101" y="5052217"/>
          <a:ext cx="9034199" cy="1365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AU" sz="1600"/>
            <a:t>From "</a:t>
          </a:r>
          <a:r>
            <a:rPr lang="en-AU" sz="1600" b="1" u="sng"/>
            <a:t>checked</a:t>
          </a:r>
          <a:r>
            <a:rPr lang="en-AU" sz="1600"/>
            <a:t>" judges score sheet, Worksheet will add points 1 to 10 for placings.</a:t>
          </a:r>
        </a:p>
        <a:p>
          <a:r>
            <a:rPr lang="en-AU" sz="1600"/>
            <a:t>If there is a TIE you will need to manually allocate points to those</a:t>
          </a:r>
          <a:r>
            <a:rPr lang="en-AU" sz="1600" baseline="0"/>
            <a:t> riders  [type over calculation]</a:t>
          </a:r>
        </a:p>
        <a:p>
          <a:endParaRPr lang="en-AU" sz="1600"/>
        </a:p>
        <a:p>
          <a:r>
            <a:rPr lang="en-AU" sz="1600"/>
            <a:t>Quick tip - Placing + Points always</a:t>
          </a:r>
          <a:r>
            <a:rPr lang="en-AU" sz="1600" baseline="0"/>
            <a:t> add to 11.        ie: 1st = 10 points.  1+10=11,  6th = 5 points.  6+5=11</a:t>
          </a:r>
        </a:p>
        <a:p>
          <a:r>
            <a:rPr lang="en-AU" sz="1600" baseline="0"/>
            <a:t>Transfer "Senior" scores and points to separate seniors class.</a:t>
          </a:r>
        </a:p>
        <a:p>
          <a:endParaRPr lang="en-AU" sz="1600"/>
        </a:p>
      </xdr:txBody>
    </xdr:sp>
    <xdr:clientData/>
  </xdr:twoCellAnchor>
  <xdr:twoCellAnchor>
    <xdr:from>
      <xdr:col>8</xdr:col>
      <xdr:colOff>309566</xdr:colOff>
      <xdr:row>9</xdr:row>
      <xdr:rowOff>47625</xdr:rowOff>
    </xdr:from>
    <xdr:to>
      <xdr:col>8</xdr:col>
      <xdr:colOff>369095</xdr:colOff>
      <xdr:row>18</xdr:row>
      <xdr:rowOff>107157</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flipH="1" flipV="1">
          <a:off x="8262941" y="2381250"/>
          <a:ext cx="59529" cy="23217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491066</xdr:colOff>
      <xdr:row>5</xdr:row>
      <xdr:rowOff>318559</xdr:rowOff>
    </xdr:from>
    <xdr:to>
      <xdr:col>19</xdr:col>
      <xdr:colOff>316443</xdr:colOff>
      <xdr:row>7</xdr:row>
      <xdr:rowOff>135467</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a:xfrm flipH="1">
          <a:off x="12666133" y="1766359"/>
          <a:ext cx="858310" cy="39264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666751</xdr:colOff>
      <xdr:row>8</xdr:row>
      <xdr:rowOff>130970</xdr:rowOff>
    </xdr:from>
    <xdr:to>
      <xdr:col>17</xdr:col>
      <xdr:colOff>547689</xdr:colOff>
      <xdr:row>12</xdr:row>
      <xdr:rowOff>47625</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a:xfrm rot="16200000" flipV="1">
          <a:off x="12019361" y="2339579"/>
          <a:ext cx="857249" cy="60721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71437</xdr:colOff>
      <xdr:row>3</xdr:row>
      <xdr:rowOff>47625</xdr:rowOff>
    </xdr:from>
    <xdr:to>
      <xdr:col>2</xdr:col>
      <xdr:colOff>616252</xdr:colOff>
      <xdr:row>4</xdr:row>
      <xdr:rowOff>289224</xdr:rowOff>
    </xdr:to>
    <xdr:pic>
      <xdr:nvPicPr>
        <xdr:cNvPr id="44" name="Picture 10">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0" y="559594"/>
          <a:ext cx="544815" cy="658318"/>
        </a:xfrm>
        <a:prstGeom prst="rect">
          <a:avLst/>
        </a:prstGeom>
        <a:noFill/>
      </xdr:spPr>
    </xdr:pic>
    <xdr:clientData/>
  </xdr:twoCellAnchor>
  <xdr:twoCellAnchor>
    <xdr:from>
      <xdr:col>4</xdr:col>
      <xdr:colOff>214049</xdr:colOff>
      <xdr:row>25</xdr:row>
      <xdr:rowOff>182034</xdr:rowOff>
    </xdr:from>
    <xdr:to>
      <xdr:col>25</xdr:col>
      <xdr:colOff>133403</xdr:colOff>
      <xdr:row>39</xdr:row>
      <xdr:rowOff>52388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195624" y="6611409"/>
          <a:ext cx="11835129" cy="2708804"/>
          <a:chOff x="2169583" y="4370916"/>
          <a:chExt cx="12063729" cy="2698750"/>
        </a:xfrm>
      </xdr:grpSpPr>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28575</xdr:colOff>
      <xdr:row>13</xdr:row>
      <xdr:rowOff>123825</xdr:rowOff>
    </xdr:from>
    <xdr:to>
      <xdr:col>17</xdr:col>
      <xdr:colOff>180975</xdr:colOff>
      <xdr:row>17</xdr:row>
      <xdr:rowOff>247650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934450" y="3581400"/>
          <a:ext cx="39814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State Qualifying:  Enter "1" for clear jumping rounds in Official Classes. </a:t>
          </a:r>
        </a:p>
        <a:p>
          <a:endParaRPr lang="en-AU" sz="1400"/>
        </a:p>
        <a:p>
          <a:r>
            <a:rPr lang="en-AU" sz="1400"/>
            <a:t>Only for events run under "Table A" </a:t>
          </a:r>
          <a:r>
            <a:rPr lang="en-AU" sz="1400" baseline="0"/>
            <a:t> - refer Qualification requirement from PCAQ as this may change</a:t>
          </a:r>
          <a:endParaRPr lang="en-AU"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333375</xdr:colOff>
      <xdr:row>2</xdr:row>
      <xdr:rowOff>321468</xdr:rowOff>
    </xdr:from>
    <xdr:to>
      <xdr:col>5</xdr:col>
      <xdr:colOff>514350</xdr:colOff>
      <xdr:row>3</xdr:row>
      <xdr:rowOff>285748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833438" y="797718"/>
          <a:ext cx="5645943" cy="380999"/>
        </a:xfrm>
        <a:prstGeom prst="rect">
          <a:avLst/>
        </a:prstGeom>
        <a:noFill/>
        <a:ln w="9525">
          <a:noFill/>
          <a:miter lim="800000"/>
          <a:headEnd/>
          <a:tailEnd/>
        </a:ln>
      </xdr:spPr>
      <xdr:txBody>
        <a:bodyPr vertOverflow="clip" wrap="square" lIns="45720" tIns="41148" rIns="45720" bIns="0" anchor="t" upright="1"/>
        <a:lstStyle/>
        <a:p>
          <a:pPr algn="ctr" rtl="0">
            <a:defRPr sz="1000"/>
          </a:pPr>
          <a:r>
            <a:rPr lang="en-AU" sz="2400" b="1" i="0" strike="noStrike">
              <a:solidFill>
                <a:srgbClr val="000000"/>
              </a:solidFill>
              <a:latin typeface="Arial Narrow"/>
            </a:rPr>
            <a:t>SHOWJUMPING</a:t>
          </a:r>
          <a:endParaRPr lang="en-AU" sz="18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987955</xdr:colOff>
      <xdr:row>13</xdr:row>
      <xdr:rowOff>269612</xdr:rowOff>
    </xdr:from>
    <xdr:to>
      <xdr:col>5</xdr:col>
      <xdr:colOff>1</xdr:colOff>
      <xdr:row>17</xdr:row>
      <xdr:rowOff>25400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705755" y="4867012"/>
          <a:ext cx="2153179" cy="907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AU" sz="1400">
              <a:latin typeface="+mn-lt"/>
            </a:rPr>
            <a:t>Enter "checked"</a:t>
          </a:r>
          <a:r>
            <a:rPr lang="en-AU" sz="1400" baseline="0">
              <a:latin typeface="+mn-lt"/>
            </a:rPr>
            <a:t> equitation scores.   The average is calculated by worksheet.  </a:t>
          </a:r>
        </a:p>
      </xdr:txBody>
    </xdr:sp>
    <xdr:clientData/>
  </xdr:twoCellAnchor>
  <xdr:twoCellAnchor>
    <xdr:from>
      <xdr:col>4</xdr:col>
      <xdr:colOff>561975</xdr:colOff>
      <xdr:row>9</xdr:row>
      <xdr:rowOff>154782</xdr:rowOff>
    </xdr:from>
    <xdr:to>
      <xdr:col>5</xdr:col>
      <xdr:colOff>166688</xdr:colOff>
      <xdr:row>13</xdr:row>
      <xdr:rowOff>219075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V="1">
          <a:off x="5295900" y="2974182"/>
          <a:ext cx="728663" cy="88344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9</xdr:row>
      <xdr:rowOff>164307</xdr:rowOff>
    </xdr:from>
    <xdr:to>
      <xdr:col>6</xdr:col>
      <xdr:colOff>188119</xdr:colOff>
      <xdr:row>13</xdr:row>
      <xdr:rowOff>219075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V="1">
          <a:off x="5400675" y="2983707"/>
          <a:ext cx="1273969" cy="87391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9</xdr:row>
      <xdr:rowOff>160867</xdr:rowOff>
    </xdr:from>
    <xdr:to>
      <xdr:col>12</xdr:col>
      <xdr:colOff>220134</xdr:colOff>
      <xdr:row>12</xdr:row>
      <xdr:rowOff>160866</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V="1">
          <a:off x="9499600" y="3928534"/>
          <a:ext cx="770467" cy="6349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589491</xdr:colOff>
      <xdr:row>8</xdr:row>
      <xdr:rowOff>94193</xdr:rowOff>
    </xdr:from>
    <xdr:to>
      <xdr:col>15</xdr:col>
      <xdr:colOff>462491</xdr:colOff>
      <xdr:row>13</xdr:row>
      <xdr:rowOff>219075</xdr:rowOff>
    </xdr:to>
    <xdr:cxnSp macro="">
      <xdr:nvCxnSpPr>
        <xdr:cNvPr id="8" name="Straight Arrow Connector 7">
          <a:extLst>
            <a:ext uri="{FF2B5EF4-FFF2-40B4-BE49-F238E27FC236}">
              <a16:creationId xmlns:a16="http://schemas.microsoft.com/office/drawing/2014/main" id="{00000000-0008-0000-0200-000008000000}"/>
            </a:ext>
          </a:extLst>
        </xdr:cNvPr>
        <xdr:cNvCxnSpPr>
          <a:stCxn id="7" idx="0"/>
        </xdr:cNvCxnSpPr>
      </xdr:nvCxnSpPr>
      <xdr:spPr>
        <a:xfrm flipH="1" flipV="1">
          <a:off x="11697758" y="3641726"/>
          <a:ext cx="499533" cy="117474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438151</xdr:colOff>
      <xdr:row>7</xdr:row>
      <xdr:rowOff>105043</xdr:rowOff>
    </xdr:from>
    <xdr:to>
      <xdr:col>20</xdr:col>
      <xdr:colOff>296333</xdr:colOff>
      <xdr:row>12</xdr:row>
      <xdr:rowOff>186266</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flipH="1" flipV="1">
          <a:off x="12757151" y="3432443"/>
          <a:ext cx="1788582" cy="115649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744272</xdr:colOff>
      <xdr:row>18</xdr:row>
      <xdr:rowOff>114301</xdr:rowOff>
    </xdr:from>
    <xdr:to>
      <xdr:col>27</xdr:col>
      <xdr:colOff>233942</xdr:colOff>
      <xdr:row>29</xdr:row>
      <xdr:rowOff>106892</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5485605" y="5262034"/>
          <a:ext cx="12841604" cy="2693458"/>
          <a:chOff x="2169583" y="4370916"/>
          <a:chExt cx="12063729" cy="2698750"/>
        </a:xfrm>
      </xdr:grpSpPr>
      <xdr:pic>
        <xdr:nvPicPr>
          <xdr:cNvPr id="14" name="Picture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78316</xdr:colOff>
      <xdr:row>13</xdr:row>
      <xdr:rowOff>219075</xdr:rowOff>
    </xdr:from>
    <xdr:to>
      <xdr:col>18</xdr:col>
      <xdr:colOff>245532</xdr:colOff>
      <xdr:row>17</xdr:row>
      <xdr:rowOff>45507</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186583" y="4816475"/>
          <a:ext cx="2021416" cy="97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Sort riders based on highest average and apply placings from 1st to 10th.</a:t>
          </a:r>
        </a:p>
      </xdr:txBody>
    </xdr:sp>
    <xdr:clientData/>
  </xdr:twoCellAnchor>
  <xdr:twoCellAnchor>
    <xdr:from>
      <xdr:col>15</xdr:col>
      <xdr:colOff>448733</xdr:colOff>
      <xdr:row>8</xdr:row>
      <xdr:rowOff>101600</xdr:rowOff>
    </xdr:from>
    <xdr:to>
      <xdr:col>15</xdr:col>
      <xdr:colOff>462491</xdr:colOff>
      <xdr:row>13</xdr:row>
      <xdr:rowOff>219075</xdr:rowOff>
    </xdr:to>
    <xdr:cxnSp macro="">
      <xdr:nvCxnSpPr>
        <xdr:cNvPr id="23" name="Straight Arrow Connector 22">
          <a:extLst>
            <a:ext uri="{FF2B5EF4-FFF2-40B4-BE49-F238E27FC236}">
              <a16:creationId xmlns:a16="http://schemas.microsoft.com/office/drawing/2014/main" id="{00000000-0008-0000-0200-000017000000}"/>
            </a:ext>
          </a:extLst>
        </xdr:cNvPr>
        <xdr:cNvCxnSpPr>
          <a:stCxn id="7" idx="0"/>
        </xdr:cNvCxnSpPr>
      </xdr:nvCxnSpPr>
      <xdr:spPr>
        <a:xfrm flipH="1" flipV="1">
          <a:off x="12183533" y="3649133"/>
          <a:ext cx="13758" cy="116734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584199</xdr:colOff>
      <xdr:row>12</xdr:row>
      <xdr:rowOff>161925</xdr:rowOff>
    </xdr:from>
    <xdr:to>
      <xdr:col>23</xdr:col>
      <xdr:colOff>152400</xdr:colOff>
      <xdr:row>17</xdr:row>
      <xdr:rowOff>76200</xdr:rowOff>
    </xdr:to>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13546666" y="4564592"/>
          <a:ext cx="2497667" cy="126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Worksheet will enter "points" but in the event of a tie this calculation can be over written manually</a:t>
          </a:r>
        </a:p>
      </xdr:txBody>
    </xdr:sp>
    <xdr:clientData/>
  </xdr:twoCellAnchor>
  <xdr:twoCellAnchor>
    <xdr:from>
      <xdr:col>5</xdr:col>
      <xdr:colOff>436035</xdr:colOff>
      <xdr:row>12</xdr:row>
      <xdr:rowOff>192616</xdr:rowOff>
    </xdr:from>
    <xdr:to>
      <xdr:col>8</xdr:col>
      <xdr:colOff>397935</xdr:colOff>
      <xdr:row>17</xdr:row>
      <xdr:rowOff>240241</xdr:rowOff>
    </xdr:to>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94968" y="4595283"/>
          <a:ext cx="1663700" cy="139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Select if TASK included in round. </a:t>
          </a:r>
        </a:p>
        <a:p>
          <a:pPr algn="ctr"/>
          <a:r>
            <a:rPr lang="en-AU" sz="1400">
              <a:latin typeface="+mn-lt"/>
            </a:rPr>
            <a:t>1 = 120 base.   </a:t>
          </a:r>
        </a:p>
        <a:p>
          <a:pPr algn="ctr"/>
          <a:r>
            <a:rPr lang="en-AU" sz="1400">
              <a:latin typeface="+mn-lt"/>
            </a:rPr>
            <a:t>2 = 130 base</a:t>
          </a:r>
        </a:p>
        <a:p>
          <a:pPr algn="ctr"/>
          <a:r>
            <a:rPr lang="en-AU" sz="1400">
              <a:latin typeface="+mn-lt"/>
            </a:rPr>
            <a:t>Leave blank if no TASK</a:t>
          </a:r>
        </a:p>
      </xdr:txBody>
    </xdr:sp>
    <xdr:clientData/>
  </xdr:twoCellAnchor>
  <xdr:twoCellAnchor>
    <xdr:from>
      <xdr:col>7</xdr:col>
      <xdr:colOff>14818</xdr:colOff>
      <xdr:row>7</xdr:row>
      <xdr:rowOff>152400</xdr:rowOff>
    </xdr:from>
    <xdr:to>
      <xdr:col>7</xdr:col>
      <xdr:colOff>203200</xdr:colOff>
      <xdr:row>12</xdr:row>
      <xdr:rowOff>192616</xdr:rowOff>
    </xdr:to>
    <xdr:cxnSp macro="">
      <xdr:nvCxnSpPr>
        <xdr:cNvPr id="30" name="Straight Arrow Connector 29">
          <a:extLst>
            <a:ext uri="{FF2B5EF4-FFF2-40B4-BE49-F238E27FC236}">
              <a16:creationId xmlns:a16="http://schemas.microsoft.com/office/drawing/2014/main" id="{00000000-0008-0000-0200-00001E000000}"/>
            </a:ext>
          </a:extLst>
        </xdr:cNvPr>
        <xdr:cNvCxnSpPr>
          <a:stCxn id="29" idx="0"/>
        </xdr:cNvCxnSpPr>
      </xdr:nvCxnSpPr>
      <xdr:spPr>
        <a:xfrm flipV="1">
          <a:off x="7126818" y="3479800"/>
          <a:ext cx="188382" cy="111548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59267</xdr:colOff>
      <xdr:row>12</xdr:row>
      <xdr:rowOff>143934</xdr:rowOff>
    </xdr:from>
    <xdr:to>
      <xdr:col>12</xdr:col>
      <xdr:colOff>169334</xdr:colOff>
      <xdr:row>17</xdr:row>
      <xdr:rowOff>160866</xdr:rowOff>
    </xdr:to>
    <xdr:sp macro="" textlink="">
      <xdr:nvSpPr>
        <xdr:cNvPr id="3074" name="TextBox 3073">
          <a:extLst>
            <a:ext uri="{FF2B5EF4-FFF2-40B4-BE49-F238E27FC236}">
              <a16:creationId xmlns:a16="http://schemas.microsoft.com/office/drawing/2014/main" id="{00000000-0008-0000-0200-0000020C0000}"/>
            </a:ext>
          </a:extLst>
        </xdr:cNvPr>
        <xdr:cNvSpPr txBox="1"/>
      </xdr:nvSpPr>
      <xdr:spPr>
        <a:xfrm>
          <a:off x="8246534" y="4546601"/>
          <a:ext cx="1972733" cy="1363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mn-lt"/>
              <a:ea typeface="+mn-ea"/>
              <a:cs typeface="+mn-cs"/>
            </a:rPr>
            <a:t>If only one judge </a:t>
          </a:r>
          <a:r>
            <a:rPr lang="en-AU" sz="1400" b="1" baseline="0">
              <a:solidFill>
                <a:schemeClr val="dk1"/>
              </a:solidFill>
              <a:effectLst/>
              <a:latin typeface="+mn-lt"/>
              <a:ea typeface="+mn-ea"/>
              <a:cs typeface="+mn-cs"/>
            </a:rPr>
            <a:t>DO NOT </a:t>
          </a:r>
          <a:r>
            <a:rPr lang="en-AU" sz="1400" baseline="0">
              <a:solidFill>
                <a:schemeClr val="dk1"/>
              </a:solidFill>
              <a:effectLst/>
              <a:latin typeface="+mn-lt"/>
              <a:ea typeface="+mn-ea"/>
              <a:cs typeface="+mn-cs"/>
            </a:rPr>
            <a:t>enter zero for the missing judge as this will impact the averages.  Leave blank.</a:t>
          </a:r>
          <a:endParaRPr lang="en-AU" sz="1400">
            <a:effectLst/>
          </a:endParaRPr>
        </a:p>
        <a:p>
          <a:endParaRPr lang="en-AU" sz="1400"/>
        </a:p>
      </xdr:txBody>
    </xdr:sp>
    <xdr:clientData/>
  </xdr:twoCellAnchor>
  <xdr:twoCellAnchor>
    <xdr:from>
      <xdr:col>11</xdr:col>
      <xdr:colOff>67733</xdr:colOff>
      <xdr:row>9</xdr:row>
      <xdr:rowOff>203200</xdr:rowOff>
    </xdr:from>
    <xdr:to>
      <xdr:col>14</xdr:col>
      <xdr:colOff>42333</xdr:colOff>
      <xdr:row>12</xdr:row>
      <xdr:rowOff>157958</xdr:rowOff>
    </xdr:to>
    <xdr:cxnSp macro="">
      <xdr:nvCxnSpPr>
        <xdr:cNvPr id="44" name="Straight Arrow Connector 43">
          <a:extLst>
            <a:ext uri="{FF2B5EF4-FFF2-40B4-BE49-F238E27FC236}">
              <a16:creationId xmlns:a16="http://schemas.microsoft.com/office/drawing/2014/main" id="{00000000-0008-0000-0200-00002C000000}"/>
            </a:ext>
          </a:extLst>
        </xdr:cNvPr>
        <xdr:cNvCxnSpPr/>
      </xdr:nvCxnSpPr>
      <xdr:spPr>
        <a:xfrm flipV="1">
          <a:off x="9491133" y="3970867"/>
          <a:ext cx="1659467" cy="58975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389467</xdr:colOff>
      <xdr:row>2</xdr:row>
      <xdr:rowOff>33867</xdr:rowOff>
    </xdr:from>
    <xdr:to>
      <xdr:col>3</xdr:col>
      <xdr:colOff>1912408</xdr:colOff>
      <xdr:row>3</xdr:row>
      <xdr:rowOff>144198</xdr:rowOff>
    </xdr:to>
    <xdr:sp macro="" textlink="">
      <xdr:nvSpPr>
        <xdr:cNvPr id="47" name="Text Box 1">
          <a:extLst>
            <a:ext uri="{FF2B5EF4-FFF2-40B4-BE49-F238E27FC236}">
              <a16:creationId xmlns:a16="http://schemas.microsoft.com/office/drawing/2014/main" id="{00000000-0008-0000-0200-00002F000000}"/>
            </a:ext>
          </a:extLst>
        </xdr:cNvPr>
        <xdr:cNvSpPr txBox="1">
          <a:spLocks noChangeArrowheads="1"/>
        </xdr:cNvSpPr>
      </xdr:nvSpPr>
      <xdr:spPr bwMode="auto">
        <a:xfrm>
          <a:off x="1193800" y="948267"/>
          <a:ext cx="3436408" cy="440531"/>
        </a:xfrm>
        <a:prstGeom prst="rect">
          <a:avLst/>
        </a:prstGeom>
        <a:noFill/>
        <a:ln w="9525">
          <a:noFill/>
          <a:miter lim="800000"/>
          <a:headEnd/>
          <a:tailEnd/>
        </a:ln>
      </xdr:spPr>
      <xdr:txBody>
        <a:bodyPr vertOverflow="clip" wrap="square" lIns="54864" tIns="41148" rIns="54864" bIns="0" anchor="t" upright="1"/>
        <a:lstStyle/>
        <a:p>
          <a:pPr algn="ctr" rtl="0">
            <a:defRPr sz="1000"/>
          </a:pPr>
          <a:r>
            <a:rPr lang="en-AU" sz="2400" b="1" i="0" strike="noStrike">
              <a:solidFill>
                <a:srgbClr val="000000"/>
              </a:solidFill>
              <a:latin typeface="Arial"/>
              <a:cs typeface="Arial"/>
            </a:rPr>
            <a:t>EQUITATION</a:t>
          </a:r>
          <a:endParaRPr lang="en-AU" sz="1800" b="1" i="0" strike="noStrike">
            <a:solidFill>
              <a:srgbClr val="000000"/>
            </a:solidFill>
            <a:latin typeface="Arial"/>
            <a:cs typeface="Arial"/>
          </a:endParaRPr>
        </a:p>
      </xdr:txBody>
    </xdr:sp>
    <xdr:clientData/>
  </xdr:twoCellAnchor>
  <xdr:twoCellAnchor editAs="oneCell">
    <xdr:from>
      <xdr:col>1</xdr:col>
      <xdr:colOff>143934</xdr:colOff>
      <xdr:row>1</xdr:row>
      <xdr:rowOff>67733</xdr:rowOff>
    </xdr:from>
    <xdr:to>
      <xdr:col>2</xdr:col>
      <xdr:colOff>160867</xdr:colOff>
      <xdr:row>3</xdr:row>
      <xdr:rowOff>250066</xdr:rowOff>
    </xdr:to>
    <xdr:pic>
      <xdr:nvPicPr>
        <xdr:cNvPr id="48" name="Picture 10">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72534" y="829733"/>
          <a:ext cx="592666" cy="66493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453497</xdr:colOff>
      <xdr:row>2</xdr:row>
      <xdr:rowOff>93134</xdr:rowOff>
    </xdr:from>
    <xdr:to>
      <xdr:col>5</xdr:col>
      <xdr:colOff>520172</xdr:colOff>
      <xdr:row>3</xdr:row>
      <xdr:rowOff>203465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257830" y="897467"/>
          <a:ext cx="4156075" cy="440531"/>
        </a:xfrm>
        <a:prstGeom prst="rect">
          <a:avLst/>
        </a:prstGeom>
        <a:noFill/>
        <a:ln w="9525">
          <a:noFill/>
          <a:miter lim="800000"/>
          <a:headEnd/>
          <a:tailEnd/>
        </a:ln>
      </xdr:spPr>
      <xdr:txBody>
        <a:bodyPr vertOverflow="clip" wrap="square" lIns="54864" tIns="41148" rIns="54864" bIns="0" anchor="t" upright="1"/>
        <a:lstStyle/>
        <a:p>
          <a:pPr algn="ctr" rtl="0">
            <a:defRPr sz="1000"/>
          </a:pPr>
          <a:r>
            <a:rPr lang="en-AU" sz="2400" b="1" i="0" strike="noStrike">
              <a:solidFill>
                <a:srgbClr val="000000"/>
              </a:solidFill>
              <a:latin typeface="Arial"/>
              <a:cs typeface="Arial"/>
            </a:rPr>
            <a:t>EQUITATION</a:t>
          </a:r>
          <a:endParaRPr lang="en-AU" sz="18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705113</xdr:colOff>
      <xdr:row>1</xdr:row>
      <xdr:rowOff>211667</xdr:rowOff>
    </xdr:from>
    <xdr:to>
      <xdr:col>4</xdr:col>
      <xdr:colOff>84666</xdr:colOff>
      <xdr:row>3</xdr:row>
      <xdr:rowOff>186530</xdr:rowOff>
    </xdr:to>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223696" y="550334"/>
          <a:ext cx="3570553" cy="525196"/>
        </a:xfrm>
        <a:prstGeom prst="rect">
          <a:avLst/>
        </a:prstGeom>
        <a:noFill/>
        <a:ln w="19050">
          <a:solidFill>
            <a:schemeClr val="tx1"/>
          </a:solidFill>
          <a:miter lim="800000"/>
          <a:headEnd/>
          <a:tailEnd/>
        </a:ln>
      </xdr:spPr>
      <xdr:txBody>
        <a:bodyPr vertOverflow="clip" wrap="square" lIns="45720" tIns="27432" rIns="45720" bIns="0" anchor="t" upright="1"/>
        <a:lstStyle/>
        <a:p>
          <a:pPr algn="ctr" rtl="0">
            <a:defRPr sz="1000"/>
          </a:pPr>
          <a:r>
            <a:rPr lang="en-AU" sz="1400" b="1" i="0" strike="noStrike">
              <a:solidFill>
                <a:srgbClr val="000000"/>
              </a:solidFill>
              <a:latin typeface="Tahoma"/>
              <a:ea typeface="Tahoma"/>
              <a:cs typeface="Tahoma"/>
            </a:rPr>
            <a:t>METROPOLITAN</a:t>
          </a:r>
          <a:r>
            <a:rPr lang="en-AU" sz="1400" b="1" i="0" strike="noStrike" baseline="0">
              <a:solidFill>
                <a:srgbClr val="000000"/>
              </a:solidFill>
              <a:latin typeface="Tahoma"/>
              <a:ea typeface="Tahoma"/>
              <a:cs typeface="Tahoma"/>
            </a:rPr>
            <a:t>  </a:t>
          </a:r>
          <a:r>
            <a:rPr lang="en-AU" sz="1400" b="1" i="0" strike="noStrike">
              <a:solidFill>
                <a:srgbClr val="000000"/>
              </a:solidFill>
              <a:latin typeface="Tahoma"/>
              <a:ea typeface="Tahoma"/>
              <a:cs typeface="Tahoma"/>
            </a:rPr>
            <a:t>ZONE 1</a:t>
          </a:r>
        </a:p>
        <a:p>
          <a:pPr algn="ctr" rtl="0">
            <a:defRPr sz="1000"/>
          </a:pPr>
          <a:r>
            <a:rPr lang="en-AU" sz="1400" b="1" i="0" strike="noStrike">
              <a:solidFill>
                <a:srgbClr val="000000"/>
              </a:solidFill>
              <a:latin typeface="Tahoma"/>
              <a:ea typeface="Tahoma"/>
              <a:cs typeface="Tahoma"/>
            </a:rPr>
            <a:t>DRESSAGE  CHAMPIONSHIP</a:t>
          </a:r>
        </a:p>
      </xdr:txBody>
    </xdr:sp>
    <xdr:clientData/>
  </xdr:twoCellAnchor>
  <xdr:twoCellAnchor>
    <xdr:from>
      <xdr:col>1</xdr:col>
      <xdr:colOff>1381125</xdr:colOff>
      <xdr:row>14</xdr:row>
      <xdr:rowOff>11903</xdr:rowOff>
    </xdr:from>
    <xdr:to>
      <xdr:col>6</xdr:col>
      <xdr:colOff>35720</xdr:colOff>
      <xdr:row>20</xdr:row>
      <xdr:rowOff>154778</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893094" y="4952997"/>
          <a:ext cx="441722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"checked"</a:t>
          </a:r>
          <a:r>
            <a:rPr lang="en-AU" sz="1400" baseline="0"/>
            <a:t> Dressage scores  - the percentage to 2 decimal places is calculated.  </a:t>
          </a:r>
        </a:p>
        <a:p>
          <a:pPr algn="ctr"/>
          <a:endParaRPr lang="en-AU" sz="1400" baseline="0"/>
        </a:p>
        <a:p>
          <a:pPr algn="ctr"/>
          <a:r>
            <a:rPr lang="en-AU" sz="1400" baseline="0"/>
            <a:t>If only one judge </a:t>
          </a:r>
          <a:r>
            <a:rPr lang="en-AU" sz="1400" b="1" baseline="0">
              <a:solidFill>
                <a:srgbClr val="FF0000"/>
              </a:solidFill>
            </a:rPr>
            <a:t>DO NOT </a:t>
          </a:r>
          <a:r>
            <a:rPr lang="en-AU" sz="1400" baseline="0"/>
            <a:t>enter zero for the missing judge as this will impact the Test and championship average.</a:t>
          </a:r>
        </a:p>
      </xdr:txBody>
    </xdr:sp>
    <xdr:clientData/>
  </xdr:twoCellAnchor>
  <xdr:twoCellAnchor>
    <xdr:from>
      <xdr:col>4</xdr:col>
      <xdr:colOff>416720</xdr:colOff>
      <xdr:row>10</xdr:row>
      <xdr:rowOff>0</xdr:rowOff>
    </xdr:from>
    <xdr:to>
      <xdr:col>5</xdr:col>
      <xdr:colOff>285753</xdr:colOff>
      <xdr:row>14</xdr:row>
      <xdr:rowOff>23810</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5126303" y="2635250"/>
          <a:ext cx="853283" cy="73289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105833</xdr:colOff>
      <xdr:row>1</xdr:row>
      <xdr:rowOff>116416</xdr:rowOff>
    </xdr:from>
    <xdr:to>
      <xdr:col>1</xdr:col>
      <xdr:colOff>650648</xdr:colOff>
      <xdr:row>3</xdr:row>
      <xdr:rowOff>224401</xdr:rowOff>
    </xdr:to>
    <xdr:pic>
      <xdr:nvPicPr>
        <xdr:cNvPr id="7" name="Picture 10">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24416" y="455083"/>
          <a:ext cx="544815" cy="658318"/>
        </a:xfrm>
        <a:prstGeom prst="rect">
          <a:avLst/>
        </a:prstGeom>
        <a:noFill/>
      </xdr:spPr>
    </xdr:pic>
    <xdr:clientData/>
  </xdr:twoCellAnchor>
  <xdr:twoCellAnchor>
    <xdr:from>
      <xdr:col>16</xdr:col>
      <xdr:colOff>687916</xdr:colOff>
      <xdr:row>15</xdr:row>
      <xdr:rowOff>137584</xdr:rowOff>
    </xdr:from>
    <xdr:to>
      <xdr:col>21</xdr:col>
      <xdr:colOff>127000</xdr:colOff>
      <xdr:row>21</xdr:row>
      <xdr:rowOff>42334</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2435416" y="3640667"/>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maximum</a:t>
          </a:r>
          <a:r>
            <a:rPr lang="en-AU" sz="1400" baseline="0"/>
            <a:t> test score possible into these cells to enable % calculation</a:t>
          </a:r>
        </a:p>
      </xdr:txBody>
    </xdr:sp>
    <xdr:clientData/>
  </xdr:twoCellAnchor>
  <xdr:twoCellAnchor>
    <xdr:from>
      <xdr:col>18</xdr:col>
      <xdr:colOff>296332</xdr:colOff>
      <xdr:row>9</xdr:row>
      <xdr:rowOff>201084</xdr:rowOff>
    </xdr:from>
    <xdr:to>
      <xdr:col>18</xdr:col>
      <xdr:colOff>582083</xdr:colOff>
      <xdr:row>15</xdr:row>
      <xdr:rowOff>137584</xdr:rowOff>
    </xdr:to>
    <xdr:cxnSp macro="">
      <xdr:nvCxnSpPr>
        <xdr:cNvPr id="10" name="Straight Arrow Connector 9">
          <a:extLst>
            <a:ext uri="{FF2B5EF4-FFF2-40B4-BE49-F238E27FC236}">
              <a16:creationId xmlns:a16="http://schemas.microsoft.com/office/drawing/2014/main" id="{00000000-0008-0000-0400-00000A000000}"/>
            </a:ext>
          </a:extLst>
        </xdr:cNvPr>
        <xdr:cNvCxnSpPr>
          <a:stCxn id="9" idx="0"/>
        </xdr:cNvCxnSpPr>
      </xdr:nvCxnSpPr>
      <xdr:spPr>
        <a:xfrm flipH="1" flipV="1">
          <a:off x="13345582" y="2603501"/>
          <a:ext cx="285751" cy="103716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296333</xdr:colOff>
      <xdr:row>15</xdr:row>
      <xdr:rowOff>21167</xdr:rowOff>
    </xdr:from>
    <xdr:to>
      <xdr:col>25</xdr:col>
      <xdr:colOff>232834</xdr:colOff>
      <xdr:row>20</xdr:row>
      <xdr:rowOff>84667</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4996583" y="3524250"/>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Use 4 test average for championship countback if required</a:t>
          </a:r>
          <a:endParaRPr lang="en-AU" sz="1400" baseline="0"/>
        </a:p>
      </xdr:txBody>
    </xdr:sp>
    <xdr:clientData/>
  </xdr:twoCellAnchor>
  <xdr:twoCellAnchor>
    <xdr:from>
      <xdr:col>20</xdr:col>
      <xdr:colOff>306917</xdr:colOff>
      <xdr:row>10</xdr:row>
      <xdr:rowOff>42334</xdr:rowOff>
    </xdr:from>
    <xdr:to>
      <xdr:col>21</xdr:col>
      <xdr:colOff>592667</xdr:colOff>
      <xdr:row>15</xdr:row>
      <xdr:rowOff>21167</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H="1" flipV="1">
          <a:off x="14478000" y="2677584"/>
          <a:ext cx="814917" cy="84666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120650</xdr:colOff>
      <xdr:row>22</xdr:row>
      <xdr:rowOff>97365</xdr:rowOff>
    </xdr:from>
    <xdr:to>
      <xdr:col>24</xdr:col>
      <xdr:colOff>381845</xdr:colOff>
      <xdr:row>39</xdr:row>
      <xdr:rowOff>4232</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5482872" y="4796365"/>
          <a:ext cx="13638529" cy="2954867"/>
          <a:chOff x="2169583" y="4370916"/>
          <a:chExt cx="12063729" cy="2698750"/>
        </a:xfrm>
      </xdr:grpSpPr>
      <xdr:pic>
        <xdr:nvPicPr>
          <xdr:cNvPr id="14" name="Picture 13">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0</xdr:colOff>
      <xdr:row>9</xdr:row>
      <xdr:rowOff>201083</xdr:rowOff>
    </xdr:from>
    <xdr:to>
      <xdr:col>19</xdr:col>
      <xdr:colOff>275166</xdr:colOff>
      <xdr:row>15</xdr:row>
      <xdr:rowOff>127000</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13641917" y="2603500"/>
          <a:ext cx="275166" cy="102658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143932</xdr:colOff>
      <xdr:row>14</xdr:row>
      <xdr:rowOff>25398</xdr:rowOff>
    </xdr:from>
    <xdr:to>
      <xdr:col>10</xdr:col>
      <xdr:colOff>524932</xdr:colOff>
      <xdr:row>20</xdr:row>
      <xdr:rowOff>101599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238999" y="3403598"/>
          <a:ext cx="2159000" cy="1092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200"/>
            <a:t>Points for placings 1 to 10 are automatically</a:t>
          </a:r>
          <a:r>
            <a:rPr lang="en-AU" sz="1200" baseline="0"/>
            <a:t> added.   If there is a tie in a test you will need to manually split points between riders</a:t>
          </a:r>
          <a:endParaRPr lang="en-AU" sz="1200"/>
        </a:p>
      </xdr:txBody>
    </xdr:sp>
    <xdr:clientData/>
  </xdr:twoCellAnchor>
  <xdr:twoCellAnchor>
    <xdr:from>
      <xdr:col>9</xdr:col>
      <xdr:colOff>55032</xdr:colOff>
      <xdr:row>10</xdr:row>
      <xdr:rowOff>59267</xdr:rowOff>
    </xdr:from>
    <xdr:to>
      <xdr:col>9</xdr:col>
      <xdr:colOff>254000</xdr:colOff>
      <xdr:row>14</xdr:row>
      <xdr:rowOff>25398</xdr:rowOff>
    </xdr:to>
    <xdr:cxnSp macro="">
      <xdr:nvCxnSpPr>
        <xdr:cNvPr id="18" name="Straight Arrow Connector 17">
          <a:extLst>
            <a:ext uri="{FF2B5EF4-FFF2-40B4-BE49-F238E27FC236}">
              <a16:creationId xmlns:a16="http://schemas.microsoft.com/office/drawing/2014/main" id="{00000000-0008-0000-0400-000012000000}"/>
            </a:ext>
          </a:extLst>
        </xdr:cNvPr>
        <xdr:cNvCxnSpPr>
          <a:stCxn id="2" idx="0"/>
        </xdr:cNvCxnSpPr>
      </xdr:nvCxnSpPr>
      <xdr:spPr>
        <a:xfrm flipV="1">
          <a:off x="8318499" y="2700867"/>
          <a:ext cx="198968" cy="70273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662780</xdr:colOff>
      <xdr:row>2</xdr:row>
      <xdr:rowOff>84667</xdr:rowOff>
    </xdr:from>
    <xdr:to>
      <xdr:col>4</xdr:col>
      <xdr:colOff>42333</xdr:colOff>
      <xdr:row>3</xdr:row>
      <xdr:rowOff>269081</xdr:rowOff>
    </xdr:to>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1107280" y="719667"/>
          <a:ext cx="3570553" cy="429946"/>
        </a:xfrm>
        <a:prstGeom prst="rect">
          <a:avLst/>
        </a:prstGeom>
        <a:noFill/>
        <a:ln w="9525">
          <a:noFill/>
          <a:miter lim="800000"/>
          <a:headEnd/>
          <a:tailEnd/>
        </a:ln>
      </xdr:spPr>
      <xdr:txBody>
        <a:bodyPr vertOverflow="clip" wrap="square" lIns="45720" tIns="27432" rIns="45720" bIns="0" anchor="t" upright="1"/>
        <a:lstStyle/>
        <a:p>
          <a:pPr algn="ctr" rtl="0">
            <a:defRPr sz="1000"/>
          </a:pPr>
          <a:r>
            <a:rPr lang="en-AU" sz="2000" b="1" i="0" strike="noStrike">
              <a:solidFill>
                <a:srgbClr val="000000"/>
              </a:solidFill>
              <a:latin typeface="Tahoma"/>
              <a:ea typeface="Tahoma"/>
              <a:cs typeface="Tahoma"/>
            </a:rPr>
            <a:t>DRESSAGE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433919</xdr:colOff>
      <xdr:row>10</xdr:row>
      <xdr:rowOff>232831</xdr:rowOff>
    </xdr:from>
    <xdr:to>
      <xdr:col>5</xdr:col>
      <xdr:colOff>597959</xdr:colOff>
      <xdr:row>15</xdr:row>
      <xdr:rowOff>74081</xdr:rowOff>
    </xdr:to>
    <xdr:cxnSp macro="">
      <xdr:nvCxnSpPr>
        <xdr:cNvPr id="2" name="Straight Arrow Connector 1">
          <a:extLst>
            <a:ext uri="{FF2B5EF4-FFF2-40B4-BE49-F238E27FC236}">
              <a16:creationId xmlns:a16="http://schemas.microsoft.com/office/drawing/2014/main" id="{00000000-0008-0000-0600-000002000000}"/>
            </a:ext>
          </a:extLst>
        </xdr:cNvPr>
        <xdr:cNvCxnSpPr>
          <a:stCxn id="7" idx="0"/>
        </xdr:cNvCxnSpPr>
      </xdr:nvCxnSpPr>
      <xdr:spPr>
        <a:xfrm flipH="1" flipV="1">
          <a:off x="6106586" y="2846914"/>
          <a:ext cx="164040" cy="8995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597959</xdr:colOff>
      <xdr:row>11</xdr:row>
      <xdr:rowOff>10581</xdr:rowOff>
    </xdr:from>
    <xdr:to>
      <xdr:col>6</xdr:col>
      <xdr:colOff>328087</xdr:colOff>
      <xdr:row>15</xdr:row>
      <xdr:rowOff>74081</xdr:rowOff>
    </xdr:to>
    <xdr:cxnSp macro="">
      <xdr:nvCxnSpPr>
        <xdr:cNvPr id="3" name="Straight Arrow Connector 2">
          <a:extLst>
            <a:ext uri="{FF2B5EF4-FFF2-40B4-BE49-F238E27FC236}">
              <a16:creationId xmlns:a16="http://schemas.microsoft.com/office/drawing/2014/main" id="{00000000-0008-0000-0600-000003000000}"/>
            </a:ext>
          </a:extLst>
        </xdr:cNvPr>
        <xdr:cNvCxnSpPr>
          <a:stCxn id="7" idx="0"/>
        </xdr:cNvCxnSpPr>
      </xdr:nvCxnSpPr>
      <xdr:spPr>
        <a:xfrm flipV="1">
          <a:off x="6270626" y="2857498"/>
          <a:ext cx="354544" cy="8890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571500</xdr:colOff>
      <xdr:row>15</xdr:row>
      <xdr:rowOff>63499</xdr:rowOff>
    </xdr:from>
    <xdr:to>
      <xdr:col>14</xdr:col>
      <xdr:colOff>455083</xdr:colOff>
      <xdr:row>20</xdr:row>
      <xdr:rowOff>42334</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386233" y="3856566"/>
          <a:ext cx="2956983" cy="910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Jump Faults and </a:t>
          </a:r>
          <a:r>
            <a:rPr lang="en-AU" sz="1400" b="1" baseline="0"/>
            <a:t>SJ time.  </a:t>
          </a:r>
        </a:p>
        <a:p>
          <a:pPr algn="ctr"/>
          <a:r>
            <a:rPr lang="en-AU" sz="1400" b="1" baseline="0"/>
            <a:t>Worksheet will calculate Time Faults.   </a:t>
          </a:r>
        </a:p>
        <a:p>
          <a:pPr algn="ctr"/>
          <a:r>
            <a:rPr lang="en-AU" sz="1100" b="1" baseline="0">
              <a:solidFill>
                <a:srgbClr val="0070C0"/>
              </a:solidFill>
            </a:rPr>
            <a:t>Will show "Time" in time faults if missing SJ time or course time</a:t>
          </a:r>
        </a:p>
      </xdr:txBody>
    </xdr:sp>
    <xdr:clientData/>
  </xdr:twoCellAnchor>
  <xdr:twoCellAnchor>
    <xdr:from>
      <xdr:col>11</xdr:col>
      <xdr:colOff>275170</xdr:colOff>
      <xdr:row>10</xdr:row>
      <xdr:rowOff>222251</xdr:rowOff>
    </xdr:from>
    <xdr:to>
      <xdr:col>11</xdr:col>
      <xdr:colOff>444500</xdr:colOff>
      <xdr:row>15</xdr:row>
      <xdr:rowOff>84667</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H="1" flipV="1">
          <a:off x="9345087" y="3302001"/>
          <a:ext cx="169330" cy="92074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497416</xdr:colOff>
      <xdr:row>10</xdr:row>
      <xdr:rowOff>211667</xdr:rowOff>
    </xdr:from>
    <xdr:to>
      <xdr:col>12</xdr:col>
      <xdr:colOff>296333</xdr:colOff>
      <xdr:row>15</xdr:row>
      <xdr:rowOff>95250</xdr:rowOff>
    </xdr:to>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flipV="1">
          <a:off x="9567333" y="3291417"/>
          <a:ext cx="306917" cy="94191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10584</xdr:colOff>
      <xdr:row>15</xdr:row>
      <xdr:rowOff>74081</xdr:rowOff>
    </xdr:from>
    <xdr:to>
      <xdr:col>8</xdr:col>
      <xdr:colOff>338668</xdr:colOff>
      <xdr:row>19</xdr:row>
      <xdr:rowOff>158750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603751" y="3746498"/>
          <a:ext cx="3333750" cy="846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Dressage scores and</a:t>
          </a:r>
          <a:r>
            <a:rPr lang="en-AU" sz="1400" b="1" baseline="0"/>
            <a:t> worksheet will calculate aggregates</a:t>
          </a:r>
        </a:p>
        <a:p>
          <a:pPr algn="ctr"/>
          <a:r>
            <a:rPr lang="en-AU" sz="1100" b="1" baseline="0">
              <a:solidFill>
                <a:srgbClr val="0070C0"/>
              </a:solidFill>
              <a:effectLst/>
              <a:latin typeface="+mn-lt"/>
              <a:ea typeface="+mn-ea"/>
              <a:cs typeface="+mn-cs"/>
            </a:rPr>
            <a:t>Will show "TEST" if missing MAX test value</a:t>
          </a:r>
          <a:endParaRPr lang="en-AU" sz="1400" b="1">
            <a:solidFill>
              <a:srgbClr val="0070C0"/>
            </a:solidFill>
          </a:endParaRPr>
        </a:p>
      </xdr:txBody>
    </xdr:sp>
    <xdr:clientData/>
  </xdr:twoCellAnchor>
  <xdr:twoCellAnchor>
    <xdr:from>
      <xdr:col>20</xdr:col>
      <xdr:colOff>116418</xdr:colOff>
      <xdr:row>14</xdr:row>
      <xdr:rowOff>46566</xdr:rowOff>
    </xdr:from>
    <xdr:to>
      <xdr:col>24</xdr:col>
      <xdr:colOff>25400</xdr:colOff>
      <xdr:row>20</xdr:row>
      <xdr:rowOff>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3476818" y="3653366"/>
          <a:ext cx="1585382" cy="1071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maximum Dressage</a:t>
          </a:r>
          <a:r>
            <a:rPr lang="en-AU" sz="1200" b="1" baseline="0"/>
            <a:t> Test score to calculate Dressage score and "State Qualifying"</a:t>
          </a:r>
          <a:endParaRPr lang="en-AU" sz="1200" b="1"/>
        </a:p>
      </xdr:txBody>
    </xdr:sp>
    <xdr:clientData/>
  </xdr:twoCellAnchor>
  <xdr:twoCellAnchor>
    <xdr:from>
      <xdr:col>21</xdr:col>
      <xdr:colOff>367242</xdr:colOff>
      <xdr:row>10</xdr:row>
      <xdr:rowOff>194734</xdr:rowOff>
    </xdr:from>
    <xdr:to>
      <xdr:col>23</xdr:col>
      <xdr:colOff>152400</xdr:colOff>
      <xdr:row>14</xdr:row>
      <xdr:rowOff>46566</xdr:rowOff>
    </xdr:to>
    <xdr:cxnSp macro="">
      <xdr:nvCxnSpPr>
        <xdr:cNvPr id="13" name="Straight Arrow Connector 12">
          <a:extLst>
            <a:ext uri="{FF2B5EF4-FFF2-40B4-BE49-F238E27FC236}">
              <a16:creationId xmlns:a16="http://schemas.microsoft.com/office/drawing/2014/main" id="{00000000-0008-0000-0600-00000D000000}"/>
            </a:ext>
          </a:extLst>
        </xdr:cNvPr>
        <xdr:cNvCxnSpPr>
          <a:stCxn id="12" idx="0"/>
        </xdr:cNvCxnSpPr>
      </xdr:nvCxnSpPr>
      <xdr:spPr>
        <a:xfrm flipV="1">
          <a:off x="14269509" y="2937934"/>
          <a:ext cx="462491" cy="71543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414866</xdr:colOff>
      <xdr:row>22</xdr:row>
      <xdr:rowOff>42333</xdr:rowOff>
    </xdr:from>
    <xdr:to>
      <xdr:col>27</xdr:col>
      <xdr:colOff>648546</xdr:colOff>
      <xdr:row>38</xdr:row>
      <xdr:rowOff>95250</xdr:rowOff>
    </xdr:to>
    <xdr:grpSp>
      <xdr:nvGrpSpPr>
        <xdr:cNvPr id="26" name="Group 25">
          <a:extLst>
            <a:ext uri="{FF2B5EF4-FFF2-40B4-BE49-F238E27FC236}">
              <a16:creationId xmlns:a16="http://schemas.microsoft.com/office/drawing/2014/main" id="{00000000-0008-0000-0600-00001A000000}"/>
            </a:ext>
          </a:extLst>
        </xdr:cNvPr>
        <xdr:cNvGrpSpPr/>
      </xdr:nvGrpSpPr>
      <xdr:grpSpPr>
        <a:xfrm>
          <a:off x="5678310" y="5221111"/>
          <a:ext cx="13738014" cy="2931583"/>
          <a:chOff x="2169583" y="4370916"/>
          <a:chExt cx="12063729" cy="2688166"/>
        </a:xfrm>
      </xdr:grpSpPr>
      <xdr:pic>
        <xdr:nvPicPr>
          <xdr:cNvPr id="27" name="Picture 26">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9583" y="5058832"/>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rgbClr val="FF0000"/>
                </a:solidFill>
              </a:rPr>
              <a:t>CRITICAL</a:t>
            </a:r>
            <a:r>
              <a:rPr lang="en-AU" sz="1400" b="1" baseline="0">
                <a:solidFill>
                  <a:srgbClr val="FF0000"/>
                </a:solidFill>
              </a:rPr>
              <a:t> NOTE</a:t>
            </a:r>
            <a:r>
              <a:rPr lang="en-AU" sz="1400" baseline="0"/>
              <a:t>:  For all scoring .    When "</a:t>
            </a:r>
            <a:r>
              <a:rPr lang="en-AU" sz="1400" b="1" baseline="0"/>
              <a:t>SORTING</a:t>
            </a:r>
            <a:r>
              <a:rPr lang="en-AU" sz="1400" baseline="0"/>
              <a:t>" class results, select the entire row/s to ensure that all rider data is maintained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29" name="Straight Arrow Connector 28">
            <a:extLst>
              <a:ext uri="{FF2B5EF4-FFF2-40B4-BE49-F238E27FC236}">
                <a16:creationId xmlns:a16="http://schemas.microsoft.com/office/drawing/2014/main" id="{00000000-0008-0000-0600-00001D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118533</xdr:colOff>
      <xdr:row>14</xdr:row>
      <xdr:rowOff>99481</xdr:rowOff>
    </xdr:from>
    <xdr:to>
      <xdr:col>26</xdr:col>
      <xdr:colOff>389467</xdr:colOff>
      <xdr:row>18</xdr:row>
      <xdr:rowOff>93133</xdr:rowOff>
    </xdr:to>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5155333" y="3706281"/>
          <a:ext cx="1439334" cy="738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SJ Course Time to</a:t>
          </a:r>
          <a:r>
            <a:rPr lang="en-AU" sz="1200" b="1" baseline="0"/>
            <a:t> calculate any time penalties</a:t>
          </a:r>
          <a:endParaRPr lang="en-AU" sz="1200" b="1"/>
        </a:p>
      </xdr:txBody>
    </xdr:sp>
    <xdr:clientData/>
  </xdr:twoCellAnchor>
  <xdr:twoCellAnchor>
    <xdr:from>
      <xdr:col>24</xdr:col>
      <xdr:colOff>359833</xdr:colOff>
      <xdr:row>10</xdr:row>
      <xdr:rowOff>222250</xdr:rowOff>
    </xdr:from>
    <xdr:to>
      <xdr:col>25</xdr:col>
      <xdr:colOff>169333</xdr:colOff>
      <xdr:row>14</xdr:row>
      <xdr:rowOff>105832</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flipV="1">
          <a:off x="14986000" y="2973917"/>
          <a:ext cx="381000" cy="75141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xdr:colOff>
      <xdr:row>14</xdr:row>
      <xdr:rowOff>67733</xdr:rowOff>
    </xdr:from>
    <xdr:to>
      <xdr:col>20</xdr:col>
      <xdr:colOff>12699</xdr:colOff>
      <xdr:row>19</xdr:row>
      <xdr:rowOff>33867</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11430000" y="3674533"/>
          <a:ext cx="1943099" cy="897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Placings manually and sort class.</a:t>
          </a:r>
        </a:p>
        <a:p>
          <a:pPr algn="ctr"/>
          <a:r>
            <a:rPr lang="en-AU" sz="1200" b="1"/>
            <a:t>Include "entire row</a:t>
          </a:r>
        </a:p>
        <a:p>
          <a:pPr algn="ctr"/>
          <a:r>
            <a:rPr lang="en-AU" sz="1200" b="1"/>
            <a:t>(see below) when sorting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262467</xdr:colOff>
      <xdr:row>5</xdr:row>
      <xdr:rowOff>59268</xdr:rowOff>
    </xdr:from>
    <xdr:to>
      <xdr:col>5</xdr:col>
      <xdr:colOff>1154642</xdr:colOff>
      <xdr:row>6</xdr:row>
      <xdr:rowOff>252149</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94267" y="1303868"/>
          <a:ext cx="5167842" cy="387614"/>
        </a:xfrm>
        <a:prstGeom prst="rect">
          <a:avLst/>
        </a:prstGeom>
        <a:noFill/>
        <a:ln w="9525">
          <a:noFill/>
          <a:miter lim="800000"/>
          <a:headEnd/>
          <a:tailEnd/>
        </a:ln>
      </xdr:spPr>
      <xdr:txBody>
        <a:bodyPr vertOverflow="clip" wrap="square" lIns="45720" tIns="41148" rIns="45720" bIns="0" anchor="t" upright="1"/>
        <a:lstStyle/>
        <a:p>
          <a:pPr algn="ctr" rtl="0">
            <a:defRPr sz="1000"/>
          </a:pPr>
          <a:r>
            <a:rPr lang="en-AU" sz="2400" b="1" i="0" strike="noStrike">
              <a:solidFill>
                <a:srgbClr val="000000"/>
              </a:solidFill>
              <a:latin typeface="Arial Narrow"/>
            </a:rPr>
            <a:t>COMBINED TRAINING</a:t>
          </a:r>
          <a:endParaRPr lang="en-AU" sz="1800" b="1" i="0" strike="noStrike">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314326</xdr:colOff>
      <xdr:row>2</xdr:row>
      <xdr:rowOff>0</xdr:rowOff>
    </xdr:from>
    <xdr:to>
      <xdr:col>36</xdr:col>
      <xdr:colOff>209551</xdr:colOff>
      <xdr:row>10</xdr:row>
      <xdr:rowOff>142875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1907501" y="228600"/>
          <a:ext cx="165735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a:t>Adjust "</a:t>
          </a:r>
          <a:r>
            <a:rPr lang="en-AU" sz="1200" b="1">
              <a:solidFill>
                <a:srgbClr val="FF0000"/>
              </a:solidFill>
            </a:rPr>
            <a:t>Points</a:t>
          </a:r>
          <a:r>
            <a:rPr lang="en-AU" sz="1200"/>
            <a:t>" depending on your event.   Normal Gymkhana</a:t>
          </a:r>
          <a:r>
            <a:rPr lang="en-AU" sz="1200" baseline="0"/>
            <a:t> 7 points to 1 point but some competitions apply points to 10th place</a:t>
          </a:r>
        </a:p>
        <a:p>
          <a:pPr algn="ctr"/>
          <a:endParaRPr lang="en-AU"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U31"/>
  <sheetViews>
    <sheetView showGridLines="0" showRowColHeaders="0" zoomScale="80" zoomScaleNormal="80" zoomScaleSheetLayoutView="90" workbookViewId="0">
      <selection activeCell="U7" sqref="U7"/>
    </sheetView>
  </sheetViews>
  <sheetFormatPr baseColWidth="10" defaultColWidth="8.83203125" defaultRowHeight="15" customHeight="1" x14ac:dyDescent="0.15"/>
  <cols>
    <col min="1" max="1" width="2" customWidth="1"/>
    <col min="2" max="2" width="7.5" customWidth="1"/>
    <col min="3" max="3" width="29.83203125" customWidth="1"/>
    <col min="4" max="4" width="33.33203125" customWidth="1"/>
    <col min="5" max="5" width="9.5" customWidth="1"/>
    <col min="6" max="6" width="17.5" customWidth="1"/>
    <col min="7" max="7" width="5.5" style="7" customWidth="1"/>
    <col min="8" max="9" width="8.5" customWidth="1"/>
    <col min="10" max="10" width="4.83203125" style="7" customWidth="1"/>
    <col min="11" max="12" width="8.5" customWidth="1"/>
    <col min="13" max="13" width="4.83203125" style="7" customWidth="1"/>
    <col min="14" max="15" width="8.5" customWidth="1"/>
    <col min="16" max="16" width="1.33203125" customWidth="1"/>
    <col min="17" max="17" width="10.83203125" customWidth="1"/>
    <col min="18" max="18" width="10" customWidth="1"/>
    <col min="19" max="19" width="5" customWidth="1"/>
  </cols>
  <sheetData>
    <row r="2" spans="2:21" ht="30.75" customHeight="1" x14ac:dyDescent="0.15">
      <c r="B2" s="262" t="s">
        <v>65</v>
      </c>
      <c r="C2" s="262"/>
      <c r="D2" s="262"/>
      <c r="E2" s="262"/>
      <c r="F2" s="262"/>
      <c r="G2" s="262"/>
      <c r="H2" s="262"/>
      <c r="I2" s="262"/>
      <c r="J2" s="262"/>
      <c r="K2" s="262"/>
      <c r="L2" s="262"/>
      <c r="M2" s="262"/>
      <c r="N2" s="262"/>
      <c r="O2" s="262"/>
      <c r="P2" s="262"/>
      <c r="Q2" s="262"/>
      <c r="R2" s="262"/>
    </row>
    <row r="3" spans="2:21" ht="9" customHeight="1" x14ac:dyDescent="0.15">
      <c r="D3" s="10"/>
      <c r="E3" s="10"/>
      <c r="H3" s="11"/>
      <c r="I3" s="11"/>
      <c r="K3" s="11"/>
      <c r="L3" s="11"/>
      <c r="N3" s="11"/>
      <c r="O3" s="11"/>
    </row>
    <row r="4" spans="2:21" ht="33" customHeight="1" x14ac:dyDescent="0.15">
      <c r="G4" s="108"/>
      <c r="H4" s="13"/>
      <c r="I4" s="3"/>
      <c r="K4" s="13"/>
      <c r="L4" s="3"/>
      <c r="N4" s="13"/>
      <c r="O4" s="3"/>
      <c r="P4" s="271">
        <f ca="1">NOW()</f>
        <v>45145.771761226853</v>
      </c>
      <c r="Q4" s="271"/>
      <c r="R4" s="271"/>
    </row>
    <row r="5" spans="2:21" ht="25.5" customHeight="1" x14ac:dyDescent="0.15">
      <c r="B5" s="14"/>
      <c r="G5" s="269" t="s">
        <v>31</v>
      </c>
      <c r="H5" s="272" t="s">
        <v>1</v>
      </c>
      <c r="I5" s="273"/>
      <c r="J5" s="269" t="s">
        <v>31</v>
      </c>
      <c r="K5" s="272" t="s">
        <v>2</v>
      </c>
      <c r="L5" s="273"/>
      <c r="M5" s="269" t="s">
        <v>31</v>
      </c>
      <c r="N5" s="274" t="s">
        <v>8</v>
      </c>
      <c r="O5" s="275"/>
      <c r="Q5" s="276" t="s">
        <v>9</v>
      </c>
      <c r="R5" s="276" t="s">
        <v>10</v>
      </c>
      <c r="S5" s="263" t="s">
        <v>29</v>
      </c>
    </row>
    <row r="6" spans="2:21" ht="26.25" customHeight="1" x14ac:dyDescent="0.15">
      <c r="B6" s="40" t="s">
        <v>11</v>
      </c>
      <c r="C6" s="40" t="s">
        <v>12</v>
      </c>
      <c r="D6" s="40" t="s">
        <v>13</v>
      </c>
      <c r="E6" s="40" t="s">
        <v>14</v>
      </c>
      <c r="F6" s="40" t="s">
        <v>15</v>
      </c>
      <c r="G6" s="270"/>
      <c r="H6" s="41" t="s">
        <v>16</v>
      </c>
      <c r="I6" s="42" t="s">
        <v>17</v>
      </c>
      <c r="J6" s="270"/>
      <c r="K6" s="41" t="s">
        <v>16</v>
      </c>
      <c r="L6" s="42" t="s">
        <v>17</v>
      </c>
      <c r="M6" s="270"/>
      <c r="N6" s="41" t="s">
        <v>16</v>
      </c>
      <c r="O6" s="42" t="s">
        <v>17</v>
      </c>
      <c r="Q6" s="277"/>
      <c r="R6" s="277"/>
      <c r="S6" s="264"/>
      <c r="T6" s="168" t="s">
        <v>78</v>
      </c>
    </row>
    <row r="7" spans="2:21" s="4" customFormat="1" ht="19.5" customHeight="1" x14ac:dyDescent="0.15">
      <c r="B7" s="56"/>
      <c r="C7" s="57" t="s">
        <v>64</v>
      </c>
      <c r="D7" s="58"/>
      <c r="E7" s="59"/>
      <c r="F7" s="60"/>
      <c r="G7" s="37"/>
      <c r="H7" s="265"/>
      <c r="I7" s="266"/>
      <c r="J7" s="37"/>
      <c r="K7" s="265"/>
      <c r="L7" s="266"/>
      <c r="M7" s="37"/>
      <c r="N7" s="265"/>
      <c r="O7" s="266"/>
      <c r="Q7" s="267"/>
      <c r="R7" s="268"/>
      <c r="S7" s="37"/>
      <c r="U7" s="168" t="s">
        <v>102</v>
      </c>
    </row>
    <row r="8" spans="2:21" s="4" customFormat="1" ht="19.5" customHeight="1" x14ac:dyDescent="0.15">
      <c r="B8" s="15">
        <v>106</v>
      </c>
      <c r="C8" s="29" t="s">
        <v>34</v>
      </c>
      <c r="D8" s="30" t="s">
        <v>40</v>
      </c>
      <c r="E8" s="17">
        <v>13445</v>
      </c>
      <c r="F8" s="16" t="s">
        <v>75</v>
      </c>
      <c r="G8" s="38" t="s">
        <v>30</v>
      </c>
      <c r="H8" s="18">
        <v>1</v>
      </c>
      <c r="I8" s="19">
        <v>10</v>
      </c>
      <c r="J8" s="38" t="s">
        <v>30</v>
      </c>
      <c r="K8" s="20">
        <v>1</v>
      </c>
      <c r="L8" s="19">
        <v>10</v>
      </c>
      <c r="M8" s="38"/>
      <c r="N8" s="20">
        <v>6</v>
      </c>
      <c r="O8" s="19">
        <v>5</v>
      </c>
      <c r="Q8" s="21">
        <f t="shared" ref="Q8:Q9" si="0">O8+L8+I8</f>
        <v>25</v>
      </c>
      <c r="R8" s="116">
        <v>1</v>
      </c>
      <c r="S8" s="115" t="s">
        <v>77</v>
      </c>
    </row>
    <row r="9" spans="2:21" s="4" customFormat="1" ht="19.5" customHeight="1" x14ac:dyDescent="0.15">
      <c r="B9" s="15">
        <v>104</v>
      </c>
      <c r="C9" s="29" t="s">
        <v>35</v>
      </c>
      <c r="D9" s="30" t="s">
        <v>41</v>
      </c>
      <c r="E9" s="17">
        <v>12876</v>
      </c>
      <c r="F9" s="16" t="s">
        <v>75</v>
      </c>
      <c r="G9" s="38"/>
      <c r="H9" s="18">
        <v>6</v>
      </c>
      <c r="I9" s="19">
        <v>5</v>
      </c>
      <c r="J9" s="38" t="s">
        <v>30</v>
      </c>
      <c r="K9" s="20">
        <v>2</v>
      </c>
      <c r="L9" s="19">
        <v>9</v>
      </c>
      <c r="M9" s="38"/>
      <c r="N9" s="20">
        <v>1</v>
      </c>
      <c r="O9" s="19">
        <v>10</v>
      </c>
      <c r="Q9" s="21">
        <f t="shared" si="0"/>
        <v>24</v>
      </c>
      <c r="R9" s="116">
        <v>2</v>
      </c>
      <c r="S9" s="115" t="s">
        <v>76</v>
      </c>
    </row>
    <row r="10" spans="2:21" s="4" customFormat="1" ht="19.5" customHeight="1" x14ac:dyDescent="0.15">
      <c r="B10" s="15">
        <v>138</v>
      </c>
      <c r="C10" s="35" t="s">
        <v>38</v>
      </c>
      <c r="D10" s="30" t="s">
        <v>42</v>
      </c>
      <c r="E10" s="17" t="s">
        <v>32</v>
      </c>
      <c r="F10" s="16" t="s">
        <v>75</v>
      </c>
      <c r="G10" s="38"/>
      <c r="H10" s="18">
        <v>5</v>
      </c>
      <c r="I10" s="44" t="s">
        <v>7</v>
      </c>
      <c r="J10" s="38"/>
      <c r="K10" s="20">
        <v>2</v>
      </c>
      <c r="L10" s="44" t="s">
        <v>7</v>
      </c>
      <c r="M10" s="38"/>
      <c r="N10" s="20"/>
      <c r="O10" s="44" t="s">
        <v>7</v>
      </c>
      <c r="Q10" s="21" t="s">
        <v>7</v>
      </c>
      <c r="R10" s="107"/>
      <c r="S10" s="38"/>
    </row>
    <row r="11" spans="2:21" s="4" customFormat="1" ht="19.5" customHeight="1" x14ac:dyDescent="0.15">
      <c r="B11" s="15">
        <v>139</v>
      </c>
      <c r="C11" s="35" t="s">
        <v>39</v>
      </c>
      <c r="D11" s="30" t="s">
        <v>43</v>
      </c>
      <c r="E11" s="17">
        <v>12365</v>
      </c>
      <c r="F11" s="16" t="s">
        <v>75</v>
      </c>
      <c r="G11" s="38"/>
      <c r="H11" s="43" t="s">
        <v>0</v>
      </c>
      <c r="I11" s="44"/>
      <c r="J11" s="38"/>
      <c r="K11" s="43" t="s">
        <v>0</v>
      </c>
      <c r="L11" s="44"/>
      <c r="M11" s="38"/>
      <c r="N11" s="43" t="s">
        <v>0</v>
      </c>
      <c r="O11" s="44"/>
      <c r="Q11" s="45" t="s">
        <v>0</v>
      </c>
      <c r="R11" s="44"/>
      <c r="S11" s="38"/>
    </row>
    <row r="12" spans="2:21" ht="15" customHeight="1" x14ac:dyDescent="0.15">
      <c r="G12"/>
      <c r="J12"/>
      <c r="M12"/>
    </row>
    <row r="13" spans="2:21" ht="21" customHeight="1" x14ac:dyDescent="0.15">
      <c r="G13"/>
      <c r="J13"/>
      <c r="M13"/>
      <c r="R13" s="169" t="s">
        <v>103</v>
      </c>
    </row>
    <row r="14" spans="2:21" ht="21" customHeight="1" x14ac:dyDescent="0.15">
      <c r="G14"/>
      <c r="J14"/>
      <c r="M14"/>
    </row>
    <row r="15" spans="2:21" ht="21" customHeight="1" x14ac:dyDescent="0.15"/>
    <row r="16" spans="2:21" ht="21" customHeight="1" x14ac:dyDescent="0.15"/>
    <row r="17" spans="3:8" ht="21" customHeight="1" x14ac:dyDescent="0.15"/>
    <row r="18" spans="3:8" ht="21" customHeight="1" x14ac:dyDescent="0.15"/>
    <row r="19" spans="3:8" ht="21" customHeight="1" x14ac:dyDescent="0.2">
      <c r="H19" s="87"/>
    </row>
    <row r="20" spans="3:8" ht="21" customHeight="1" x14ac:dyDescent="0.2">
      <c r="H20" s="87"/>
    </row>
    <row r="21" spans="3:8" ht="21" customHeight="1" x14ac:dyDescent="0.15"/>
    <row r="22" spans="3:8" ht="21" customHeight="1" x14ac:dyDescent="0.15"/>
    <row r="27" spans="3:8" ht="13" x14ac:dyDescent="0.15"/>
    <row r="28" spans="3:8" ht="20" x14ac:dyDescent="0.2">
      <c r="C28" s="39" t="s">
        <v>73</v>
      </c>
    </row>
    <row r="29" spans="3:8" ht="20" x14ac:dyDescent="0.2">
      <c r="C29" s="102" t="s">
        <v>74</v>
      </c>
    </row>
    <row r="30" spans="3:8" ht="20" x14ac:dyDescent="0.2">
      <c r="C30" s="39"/>
    </row>
    <row r="31" spans="3:8" ht="13" x14ac:dyDescent="0.15"/>
  </sheetData>
  <sheetProtection sheet="1" objects="1" scenarios="1" selectLockedCells="1" selectUnlockedCells="1"/>
  <sortState ref="B76:AK85">
    <sortCondition ref="R76:R85"/>
  </sortState>
  <mergeCells count="15">
    <mergeCell ref="B2:R2"/>
    <mergeCell ref="S5:S6"/>
    <mergeCell ref="N7:O7"/>
    <mergeCell ref="Q7:R7"/>
    <mergeCell ref="G5:G6"/>
    <mergeCell ref="J5:J6"/>
    <mergeCell ref="M5:M6"/>
    <mergeCell ref="H7:I7"/>
    <mergeCell ref="K7:L7"/>
    <mergeCell ref="P4:R4"/>
    <mergeCell ref="H5:I5"/>
    <mergeCell ref="K5:L5"/>
    <mergeCell ref="N5:O5"/>
    <mergeCell ref="Q5:Q6"/>
    <mergeCell ref="R5:R6"/>
  </mergeCells>
  <conditionalFormatting sqref="G1 M19:M1048576 J1 M3:M14 J3:J1048576 G3:G1048576">
    <cfRule type="cellIs" dxfId="262" priority="6" operator="equal">
      <formula>"C"</formula>
    </cfRule>
  </conditionalFormatting>
  <conditionalFormatting sqref="S2:S4 S7 S10:S1048576">
    <cfRule type="containsText" dxfId="261" priority="3" operator="containsText" text="Q">
      <formula>NOT(ISERROR(SEARCH("Q",S2)))</formula>
    </cfRule>
  </conditionalFormatting>
  <conditionalFormatting sqref="S5:S6">
    <cfRule type="cellIs" dxfId="260" priority="2" operator="equal">
      <formula>"Q"</formula>
    </cfRule>
  </conditionalFormatting>
  <conditionalFormatting sqref="S8:S9">
    <cfRule type="containsText" dxfId="259" priority="1" operator="containsText" text="Q">
      <formula>NOT(ISERROR(SEARCH("Q",S8)))</formula>
    </cfRule>
  </conditionalFormatting>
  <pageMargins left="0.39370078740157483" right="0.31496062992125984" top="0.27559055118110237" bottom="0.27559055118110237" header="0.23622047244094491" footer="0.19685039370078741"/>
  <pageSetup paperSize="9" scale="77" fitToHeight="8"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S10"/>
  <sheetViews>
    <sheetView showGridLines="0" zoomScale="90" zoomScaleNormal="90" zoomScaleSheetLayoutView="90" workbookViewId="0">
      <pane xSplit="6" ySplit="5" topLeftCell="G6" activePane="bottomRight" state="frozen"/>
      <selection pane="topRight" activeCell="I1" sqref="I1"/>
      <selection pane="bottomLeft" activeCell="A6" sqref="A6"/>
      <selection pane="bottomRight" activeCell="A6" sqref="A6:XFD10"/>
    </sheetView>
  </sheetViews>
  <sheetFormatPr baseColWidth="10" defaultColWidth="8.83203125" defaultRowHeight="15" customHeight="1" x14ac:dyDescent="0.15"/>
  <cols>
    <col min="1" max="1" width="3" customWidth="1"/>
    <col min="2" max="2" width="7.5" customWidth="1"/>
    <col min="3" max="3" width="29.83203125" customWidth="1"/>
    <col min="4" max="4" width="33.33203125" customWidth="1"/>
    <col min="5" max="5" width="9.5" customWidth="1"/>
    <col min="6" max="6" width="17.5" customWidth="1"/>
    <col min="7" max="7" width="6" style="7" customWidth="1"/>
    <col min="8" max="9" width="9.6640625" customWidth="1"/>
    <col min="10" max="10" width="6.1640625" style="7" customWidth="1"/>
    <col min="11" max="12" width="9.6640625" customWidth="1"/>
    <col min="13" max="13" width="7.1640625" style="7" customWidth="1"/>
    <col min="14" max="15" width="9.6640625" customWidth="1"/>
    <col min="16" max="16" width="1.33203125" customWidth="1"/>
    <col min="17" max="17" width="13" customWidth="1"/>
    <col min="18" max="18" width="10.5" customWidth="1"/>
    <col min="19" max="19" width="7.83203125" customWidth="1"/>
  </cols>
  <sheetData>
    <row r="1" spans="2:19" s="4" customFormat="1" ht="28.5" customHeight="1" x14ac:dyDescent="0.15">
      <c r="B1" s="278" t="s">
        <v>33</v>
      </c>
      <c r="C1" s="278"/>
      <c r="D1" s="278"/>
      <c r="E1" s="278"/>
      <c r="F1" s="278"/>
      <c r="G1" s="278"/>
      <c r="H1" s="278"/>
      <c r="I1" s="278"/>
      <c r="J1" s="278"/>
      <c r="K1" s="278"/>
      <c r="L1" s="278"/>
      <c r="M1" s="278"/>
      <c r="N1" s="278"/>
      <c r="O1" s="278"/>
      <c r="P1" s="278"/>
      <c r="Q1" s="278"/>
      <c r="R1" s="278"/>
    </row>
    <row r="2" spans="2:19" ht="9" customHeight="1" x14ac:dyDescent="0.15">
      <c r="D2" s="10"/>
      <c r="E2" s="10"/>
      <c r="H2" s="11"/>
      <c r="I2" s="11"/>
      <c r="K2" s="11"/>
      <c r="L2" s="11"/>
      <c r="N2" s="11"/>
      <c r="O2" s="11"/>
    </row>
    <row r="3" spans="2:19" ht="33" customHeight="1" x14ac:dyDescent="0.15">
      <c r="H3" s="13"/>
      <c r="I3" s="3"/>
      <c r="K3" s="13"/>
      <c r="L3" s="3"/>
      <c r="N3" s="13"/>
      <c r="O3" s="3"/>
      <c r="P3" s="279">
        <f ca="1">NOW()</f>
        <v>45145.771761226853</v>
      </c>
      <c r="Q3" s="279"/>
      <c r="R3" s="279"/>
    </row>
    <row r="4" spans="2:19" ht="25.5" customHeight="1" x14ac:dyDescent="0.15">
      <c r="B4" s="14"/>
      <c r="G4" s="263" t="s">
        <v>31</v>
      </c>
      <c r="H4" s="272" t="s">
        <v>1</v>
      </c>
      <c r="I4" s="273"/>
      <c r="J4" s="263" t="s">
        <v>31</v>
      </c>
      <c r="K4" s="272" t="s">
        <v>2</v>
      </c>
      <c r="L4" s="273"/>
      <c r="M4" s="263" t="s">
        <v>31</v>
      </c>
      <c r="N4" s="274" t="s">
        <v>8</v>
      </c>
      <c r="O4" s="275"/>
      <c r="Q4" s="276" t="s">
        <v>9</v>
      </c>
      <c r="R4" s="276" t="s">
        <v>10</v>
      </c>
      <c r="S4" s="263" t="s">
        <v>29</v>
      </c>
    </row>
    <row r="5" spans="2:19" ht="26.25" customHeight="1" x14ac:dyDescent="0.15">
      <c r="B5" s="40" t="s">
        <v>11</v>
      </c>
      <c r="C5" s="170" t="s">
        <v>12</v>
      </c>
      <c r="D5" s="170" t="s">
        <v>13</v>
      </c>
      <c r="E5" s="170" t="s">
        <v>14</v>
      </c>
      <c r="F5" s="170" t="s">
        <v>15</v>
      </c>
      <c r="G5" s="264"/>
      <c r="H5" s="41" t="s">
        <v>16</v>
      </c>
      <c r="I5" s="42" t="s">
        <v>17</v>
      </c>
      <c r="J5" s="264"/>
      <c r="K5" s="41" t="s">
        <v>16</v>
      </c>
      <c r="L5" s="42" t="s">
        <v>17</v>
      </c>
      <c r="M5" s="264"/>
      <c r="N5" s="41" t="s">
        <v>16</v>
      </c>
      <c r="O5" s="42" t="s">
        <v>17</v>
      </c>
      <c r="Q5" s="277"/>
      <c r="R5" s="277"/>
      <c r="S5" s="264"/>
    </row>
    <row r="6" spans="2:19" s="4" customFormat="1" ht="19.5" customHeight="1" x14ac:dyDescent="0.15">
      <c r="B6" s="56"/>
      <c r="C6" s="179" t="s">
        <v>108</v>
      </c>
      <c r="D6" s="58"/>
      <c r="E6" s="59"/>
      <c r="F6" s="180"/>
      <c r="G6" s="109"/>
      <c r="H6" s="280"/>
      <c r="I6" s="281"/>
      <c r="J6" s="109"/>
      <c r="K6" s="280"/>
      <c r="L6" s="281"/>
      <c r="M6" s="109"/>
      <c r="N6" s="280"/>
      <c r="O6" s="281"/>
      <c r="Q6" s="282"/>
      <c r="R6" s="283"/>
      <c r="S6" s="109"/>
    </row>
    <row r="7" spans="2:19" s="4" customFormat="1" ht="19.5" customHeight="1" x14ac:dyDescent="0.15">
      <c r="B7" s="15"/>
      <c r="C7" s="29"/>
      <c r="D7" s="30"/>
      <c r="E7" s="17"/>
      <c r="F7" s="16"/>
      <c r="G7" s="110"/>
      <c r="H7" s="111"/>
      <c r="I7" s="112">
        <f t="shared" ref="I7:I8" si="0">IF(H7=0,,IF(H7&gt;10,,11-(H7)))</f>
        <v>0</v>
      </c>
      <c r="J7" s="110"/>
      <c r="K7" s="113"/>
      <c r="L7" s="112">
        <f t="shared" ref="L7:L8" si="1">IF(K7=0,,IF(K7&gt;10,,11-(K7)))</f>
        <v>0</v>
      </c>
      <c r="M7" s="110"/>
      <c r="N7" s="113"/>
      <c r="O7" s="112">
        <f t="shared" ref="O7:O8" si="2">IF(N7=0,,IF(N7&gt;10,,11-(N7)))</f>
        <v>0</v>
      </c>
      <c r="P7" s="114"/>
      <c r="Q7" s="21">
        <f t="shared" ref="Q7" si="3">O7+L7+I7</f>
        <v>0</v>
      </c>
      <c r="R7" s="22"/>
      <c r="S7" s="115" t="str">
        <f>IF(SUM(G7+J7+M7)=0,"-","Q"&amp;COUNT(G7,J7,M7))</f>
        <v>-</v>
      </c>
    </row>
    <row r="8" spans="2:19" s="4" customFormat="1" ht="19.5" customHeight="1" x14ac:dyDescent="0.15">
      <c r="B8" s="15"/>
      <c r="C8" s="29"/>
      <c r="D8" s="30"/>
      <c r="E8" s="17"/>
      <c r="F8" s="16"/>
      <c r="G8" s="110"/>
      <c r="H8" s="111"/>
      <c r="I8" s="112">
        <f t="shared" si="0"/>
        <v>0</v>
      </c>
      <c r="J8" s="110"/>
      <c r="K8" s="113"/>
      <c r="L8" s="112">
        <f t="shared" si="1"/>
        <v>0</v>
      </c>
      <c r="M8" s="110"/>
      <c r="N8" s="113"/>
      <c r="O8" s="112">
        <f t="shared" si="2"/>
        <v>0</v>
      </c>
      <c r="P8" s="114"/>
      <c r="Q8" s="21">
        <f t="shared" ref="Q8" si="4">O8+L8+I8</f>
        <v>0</v>
      </c>
      <c r="R8" s="22"/>
      <c r="S8" s="115" t="str">
        <f t="shared" ref="S8:S10" si="5">IF(SUM(G8+J8+M8)=0,"-","Q"&amp;COUNT(G8,J8,M8))</f>
        <v>-</v>
      </c>
    </row>
    <row r="9" spans="2:19" s="4" customFormat="1" ht="19.5" customHeight="1" x14ac:dyDescent="0.15">
      <c r="B9" s="15"/>
      <c r="C9" s="29"/>
      <c r="D9" s="30"/>
      <c r="E9" s="17"/>
      <c r="F9" s="16"/>
      <c r="G9" s="110"/>
      <c r="H9" s="111"/>
      <c r="I9" s="112">
        <f t="shared" ref="I9:I10" si="6">IF(H9=0,,IF(H9&gt;10,,11-(H9)))</f>
        <v>0</v>
      </c>
      <c r="J9" s="110"/>
      <c r="K9" s="113"/>
      <c r="L9" s="112">
        <f t="shared" ref="L9:L10" si="7">IF(K9=0,,IF(K9&gt;10,,11-(K9)))</f>
        <v>0</v>
      </c>
      <c r="M9" s="110"/>
      <c r="N9" s="113"/>
      <c r="O9" s="112">
        <f t="shared" ref="O9:O10" si="8">IF(N9=0,,IF(N9&gt;10,,11-(N9)))</f>
        <v>0</v>
      </c>
      <c r="P9" s="114"/>
      <c r="Q9" s="21">
        <f t="shared" ref="Q9:Q10" si="9">O9+L9+I9</f>
        <v>0</v>
      </c>
      <c r="R9" s="22"/>
      <c r="S9" s="115" t="str">
        <f t="shared" si="5"/>
        <v>-</v>
      </c>
    </row>
    <row r="10" spans="2:19" s="4" customFormat="1" ht="19.5" customHeight="1" x14ac:dyDescent="0.15">
      <c r="B10" s="15"/>
      <c r="C10" s="29"/>
      <c r="D10" s="30"/>
      <c r="E10" s="17"/>
      <c r="F10" s="16"/>
      <c r="G10" s="110"/>
      <c r="H10" s="111"/>
      <c r="I10" s="112">
        <f t="shared" si="6"/>
        <v>0</v>
      </c>
      <c r="J10" s="110"/>
      <c r="K10" s="113"/>
      <c r="L10" s="112">
        <f t="shared" si="7"/>
        <v>0</v>
      </c>
      <c r="M10" s="110"/>
      <c r="N10" s="113"/>
      <c r="O10" s="112">
        <f t="shared" si="8"/>
        <v>0</v>
      </c>
      <c r="P10" s="114"/>
      <c r="Q10" s="21">
        <f t="shared" si="9"/>
        <v>0</v>
      </c>
      <c r="R10" s="22"/>
      <c r="S10" s="115" t="str">
        <f t="shared" si="5"/>
        <v>-</v>
      </c>
    </row>
  </sheetData>
  <mergeCells count="15">
    <mergeCell ref="S4:S5"/>
    <mergeCell ref="H6:I6"/>
    <mergeCell ref="K6:L6"/>
    <mergeCell ref="N6:O6"/>
    <mergeCell ref="Q6:R6"/>
    <mergeCell ref="B1:R1"/>
    <mergeCell ref="P3:R3"/>
    <mergeCell ref="G4:G5"/>
    <mergeCell ref="H4:I4"/>
    <mergeCell ref="J4:J5"/>
    <mergeCell ref="K4:L4"/>
    <mergeCell ref="M4:M5"/>
    <mergeCell ref="N4:O4"/>
    <mergeCell ref="Q4:Q5"/>
    <mergeCell ref="R4:R5"/>
  </mergeCells>
  <conditionalFormatting sqref="S1:S6 S11:S1048576">
    <cfRule type="cellIs" dxfId="258" priority="13" operator="equal">
      <formula>"Q"</formula>
    </cfRule>
  </conditionalFormatting>
  <conditionalFormatting sqref="G2:G6 J2:J6 M2:M6 G11:G1048576 J11:J1048576 M11:M1048576">
    <cfRule type="cellIs" dxfId="257" priority="12" operator="equal">
      <formula>"C"</formula>
    </cfRule>
  </conditionalFormatting>
  <conditionalFormatting sqref="S7:S10">
    <cfRule type="containsText" dxfId="256" priority="8" operator="containsText" text="Q">
      <formula>NOT(ISERROR(SEARCH("Q",S7)))</formula>
    </cfRule>
  </conditionalFormatting>
  <conditionalFormatting sqref="G7:G8">
    <cfRule type="cellIs" dxfId="255" priority="7" operator="equal">
      <formula>1</formula>
    </cfRule>
  </conditionalFormatting>
  <conditionalFormatting sqref="J7:J8">
    <cfRule type="cellIs" dxfId="254" priority="6" operator="equal">
      <formula>1</formula>
    </cfRule>
  </conditionalFormatting>
  <conditionalFormatting sqref="M7:M8">
    <cfRule type="cellIs" dxfId="253" priority="5" operator="equal">
      <formula>1</formula>
    </cfRule>
  </conditionalFormatting>
  <conditionalFormatting sqref="G9:G10">
    <cfRule type="cellIs" dxfId="252" priority="3" operator="equal">
      <formula>1</formula>
    </cfRule>
  </conditionalFormatting>
  <conditionalFormatting sqref="J9:J10">
    <cfRule type="cellIs" dxfId="251" priority="2" operator="equal">
      <formula>1</formula>
    </cfRule>
  </conditionalFormatting>
  <conditionalFormatting sqref="M9:M10">
    <cfRule type="cellIs" dxfId="250" priority="1" operator="equal">
      <formula>1</formula>
    </cfRule>
  </conditionalFormatting>
  <pageMargins left="0.39370078740157483" right="0.31496062992125984" top="0.27559055118110237" bottom="0.27559055118110237" header="0.23622047244094491" footer="0.19685039370078741"/>
  <pageSetup paperSize="9" scale="77" fitToHeight="8" orientation="landscape" horizontalDpi="4294967294" verticalDpi="4294967294" r:id="rId1"/>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A24"/>
  <sheetViews>
    <sheetView showGridLines="0" zoomScale="90" zoomScaleNormal="90" zoomScaleSheetLayoutView="90" workbookViewId="0">
      <selection activeCell="AA9" sqref="AA9"/>
    </sheetView>
  </sheetViews>
  <sheetFormatPr baseColWidth="10" defaultColWidth="8.83203125" defaultRowHeight="15" customHeight="1" x14ac:dyDescent="0.15"/>
  <cols>
    <col min="1" max="1" width="3.33203125" customWidth="1"/>
    <col min="2" max="2" width="8.33203125" customWidth="1"/>
    <col min="3" max="3" width="27.83203125" customWidth="1"/>
    <col min="4" max="4" width="29.5" style="12" customWidth="1"/>
    <col min="5" max="5" width="16.33203125" customWidth="1"/>
    <col min="6" max="7" width="9.1640625" customWidth="1"/>
    <col min="8" max="8" width="6.5" customWidth="1"/>
    <col min="9" max="9" width="9.1640625" customWidth="1"/>
    <col min="10" max="10" width="9.6640625" customWidth="1"/>
    <col min="11" max="11" width="8.33203125" customWidth="1"/>
    <col min="12" max="13" width="9.1640625" customWidth="1"/>
    <col min="14" max="14" width="6.33203125" customWidth="1"/>
    <col min="15" max="15" width="9.1640625" customWidth="1"/>
    <col min="16" max="16" width="8.5" customWidth="1"/>
    <col min="17" max="17" width="8.33203125" customWidth="1"/>
    <col min="18" max="18" width="1" style="52" customWidth="1"/>
    <col min="20" max="20" width="9.83203125" customWidth="1"/>
    <col min="21" max="21" width="7.33203125" style="3" customWidth="1"/>
    <col min="22" max="22" width="9.5" customWidth="1"/>
    <col min="23" max="25" width="7.1640625" customWidth="1"/>
  </cols>
  <sheetData>
    <row r="1" spans="1:27" ht="60" customHeight="1" x14ac:dyDescent="0.55000000000000004">
      <c r="A1" s="178"/>
      <c r="B1" s="287" t="s">
        <v>109</v>
      </c>
      <c r="C1" s="288"/>
      <c r="D1" s="288"/>
      <c r="E1" s="288"/>
      <c r="F1" s="288"/>
      <c r="G1" s="288"/>
      <c r="H1" s="288"/>
      <c r="I1" s="288"/>
      <c r="J1" s="288"/>
      <c r="K1" s="288"/>
      <c r="L1" s="288"/>
      <c r="M1" s="288"/>
      <c r="N1" s="288"/>
      <c r="O1" s="288"/>
      <c r="P1" s="288"/>
      <c r="Q1" s="288"/>
      <c r="R1" s="288"/>
      <c r="S1" s="288"/>
      <c r="T1" s="288"/>
      <c r="U1" s="288"/>
    </row>
    <row r="2" spans="1:27" ht="12" customHeight="1" x14ac:dyDescent="0.15">
      <c r="D2"/>
      <c r="R2"/>
      <c r="U2"/>
    </row>
    <row r="3" spans="1:27" ht="26.25" customHeight="1" x14ac:dyDescent="0.15">
      <c r="F3" s="293"/>
      <c r="G3" s="293"/>
      <c r="H3" s="293"/>
      <c r="I3" s="293"/>
      <c r="J3" s="23"/>
      <c r="K3" s="23"/>
      <c r="M3" s="24"/>
      <c r="N3" s="24"/>
      <c r="O3" s="24"/>
      <c r="S3" s="271">
        <f ca="1">NOW()</f>
        <v>45145.771761226853</v>
      </c>
      <c r="T3" s="271"/>
      <c r="U3" s="36"/>
      <c r="V3" s="3"/>
      <c r="W3" s="286" t="s">
        <v>107</v>
      </c>
      <c r="X3" s="286"/>
      <c r="Y3" s="286"/>
    </row>
    <row r="4" spans="1:27" ht="24" customHeight="1" x14ac:dyDescent="0.25">
      <c r="B4" s="13"/>
      <c r="C4" s="25"/>
      <c r="F4" s="294" t="s">
        <v>19</v>
      </c>
      <c r="G4" s="295"/>
      <c r="H4" s="284" t="s">
        <v>104</v>
      </c>
      <c r="I4" s="296" t="s">
        <v>20</v>
      </c>
      <c r="J4" s="296" t="s">
        <v>21</v>
      </c>
      <c r="K4" s="301" t="s">
        <v>17</v>
      </c>
      <c r="L4" s="294" t="s">
        <v>22</v>
      </c>
      <c r="M4" s="295"/>
      <c r="N4" s="284" t="s">
        <v>104</v>
      </c>
      <c r="O4" s="296" t="s">
        <v>23</v>
      </c>
      <c r="P4" s="296" t="s">
        <v>21</v>
      </c>
      <c r="Q4" s="301" t="s">
        <v>17</v>
      </c>
      <c r="S4" s="290" t="s">
        <v>24</v>
      </c>
      <c r="T4" s="290" t="s">
        <v>10</v>
      </c>
      <c r="U4" s="263" t="s">
        <v>29</v>
      </c>
      <c r="V4" s="289" t="s">
        <v>66</v>
      </c>
      <c r="W4" s="172">
        <v>0</v>
      </c>
      <c r="X4" s="173">
        <v>1</v>
      </c>
      <c r="Y4" s="174">
        <v>2</v>
      </c>
    </row>
    <row r="5" spans="1:27" ht="33" x14ac:dyDescent="0.35">
      <c r="A5" s="177"/>
      <c r="B5" s="40" t="s">
        <v>11</v>
      </c>
      <c r="C5" s="40" t="s">
        <v>12</v>
      </c>
      <c r="D5" s="40" t="s">
        <v>13</v>
      </c>
      <c r="E5" s="40" t="s">
        <v>15</v>
      </c>
      <c r="F5" s="166" t="s">
        <v>25</v>
      </c>
      <c r="G5" s="166" t="s">
        <v>26</v>
      </c>
      <c r="H5" s="285"/>
      <c r="I5" s="297"/>
      <c r="J5" s="297"/>
      <c r="K5" s="302"/>
      <c r="L5" s="166" t="s">
        <v>25</v>
      </c>
      <c r="M5" s="166" t="s">
        <v>26</v>
      </c>
      <c r="N5" s="285"/>
      <c r="O5" s="297"/>
      <c r="P5" s="297"/>
      <c r="Q5" s="302"/>
      <c r="S5" s="290"/>
      <c r="T5" s="290"/>
      <c r="U5" s="264"/>
      <c r="V5" s="289"/>
      <c r="W5" s="175">
        <v>110</v>
      </c>
      <c r="X5" s="175">
        <v>120</v>
      </c>
      <c r="Y5" s="175">
        <v>130</v>
      </c>
    </row>
    <row r="6" spans="1:27" ht="18" x14ac:dyDescent="0.2">
      <c r="B6" s="47"/>
      <c r="C6" s="48" t="s">
        <v>27</v>
      </c>
      <c r="D6" s="49" t="s">
        <v>4</v>
      </c>
      <c r="E6" s="50"/>
      <c r="F6" s="298"/>
      <c r="G6" s="299"/>
      <c r="H6" s="299"/>
      <c r="I6" s="299"/>
      <c r="J6" s="299"/>
      <c r="K6" s="300"/>
      <c r="L6" s="298"/>
      <c r="M6" s="299"/>
      <c r="N6" s="299"/>
      <c r="O6" s="299"/>
      <c r="P6" s="299"/>
      <c r="Q6" s="300"/>
      <c r="S6" s="291"/>
      <c r="T6" s="292"/>
      <c r="U6" s="51"/>
      <c r="V6" s="27"/>
    </row>
    <row r="7" spans="1:27" ht="19" x14ac:dyDescent="0.2">
      <c r="B7" s="28">
        <v>6</v>
      </c>
      <c r="C7" s="29" t="s">
        <v>34</v>
      </c>
      <c r="D7" s="30" t="s">
        <v>40</v>
      </c>
      <c r="E7" s="16" t="s">
        <v>75</v>
      </c>
      <c r="F7" s="31">
        <v>80</v>
      </c>
      <c r="G7" s="31">
        <v>78</v>
      </c>
      <c r="H7" s="171"/>
      <c r="I7" s="119">
        <f>IF(F7=0,0,AVERAGE(F7:G7)/(HLOOKUP(H7,$W$4:$Y$5,2,FALSE)))</f>
        <v>0.71818181818181814</v>
      </c>
      <c r="J7" s="33">
        <v>3</v>
      </c>
      <c r="K7" s="32">
        <v>8</v>
      </c>
      <c r="L7" s="31">
        <v>82</v>
      </c>
      <c r="M7" s="31">
        <v>81</v>
      </c>
      <c r="N7" s="171">
        <v>2</v>
      </c>
      <c r="O7" s="119">
        <f t="shared" ref="O7:O10" si="0">IF(L7=0,0,AVERAGE(L7:M7)/(HLOOKUP(N7,$W$4:$Y$5,2,FALSE)))</f>
        <v>0.62692307692307692</v>
      </c>
      <c r="P7" s="33">
        <v>1</v>
      </c>
      <c r="Q7" s="32">
        <v>10</v>
      </c>
      <c r="S7" s="32">
        <f>K7+Q7</f>
        <v>18</v>
      </c>
      <c r="T7" s="34">
        <v>1</v>
      </c>
      <c r="U7" s="122" t="str">
        <f>IF(AND(I7&gt;=0.55,O7&gt;=0.55),"Q2",IF(OR(I7&gt;=0.55,O7&gt;=0.55),"Q1","-"))</f>
        <v>Q2</v>
      </c>
      <c r="V7" s="120">
        <f>IFERROR(AVERAGE(I7,O7),0)</f>
        <v>0.67255244755244759</v>
      </c>
    </row>
    <row r="8" spans="1:27" ht="19" x14ac:dyDescent="0.2">
      <c r="B8" s="28">
        <v>9</v>
      </c>
      <c r="C8" s="29" t="s">
        <v>35</v>
      </c>
      <c r="D8" s="30" t="s">
        <v>41</v>
      </c>
      <c r="E8" s="16" t="s">
        <v>75</v>
      </c>
      <c r="F8" s="31">
        <v>75</v>
      </c>
      <c r="G8" s="31">
        <v>78</v>
      </c>
      <c r="H8" s="171"/>
      <c r="I8" s="119">
        <f t="shared" ref="I8:I10" si="1">IF(F8=0,0,AVERAGE(F8:G8)/(HLOOKUP(H8,$W$4:$Y$5,2,FALSE)))</f>
        <v>0.69545454545454544</v>
      </c>
      <c r="J8" s="33">
        <v>4</v>
      </c>
      <c r="K8" s="32">
        <v>7</v>
      </c>
      <c r="L8" s="31">
        <v>55</v>
      </c>
      <c r="M8" s="31">
        <v>65</v>
      </c>
      <c r="N8" s="171">
        <v>2</v>
      </c>
      <c r="O8" s="119">
        <f t="shared" si="0"/>
        <v>0.46153846153846156</v>
      </c>
      <c r="P8" s="33">
        <v>2</v>
      </c>
      <c r="Q8" s="32">
        <v>9</v>
      </c>
      <c r="S8" s="32">
        <f>K8+Q8</f>
        <v>16</v>
      </c>
      <c r="T8" s="34">
        <v>2</v>
      </c>
      <c r="U8" s="122" t="str">
        <f t="shared" ref="U8" si="2">IF(AND(I8&gt;=0.55,O8&gt;=0.55),"Q2",IF(OR(I8&gt;=0.55,O8&gt;=0.55),"Q1","-"))</f>
        <v>Q1</v>
      </c>
      <c r="V8" s="120">
        <f>IFERROR(AVERAGE(I8,O8),0)</f>
        <v>0.5784965034965035</v>
      </c>
      <c r="W8" s="121"/>
      <c r="X8" s="121"/>
      <c r="Y8" s="121"/>
    </row>
    <row r="9" spans="1:27" ht="19" x14ac:dyDescent="0.2">
      <c r="B9" s="28">
        <v>14</v>
      </c>
      <c r="C9" s="35" t="s">
        <v>38</v>
      </c>
      <c r="D9" s="30" t="s">
        <v>42</v>
      </c>
      <c r="E9" s="16" t="s">
        <v>75</v>
      </c>
      <c r="F9" s="31">
        <v>74</v>
      </c>
      <c r="G9" s="31">
        <v>69</v>
      </c>
      <c r="H9" s="171"/>
      <c r="I9" s="119">
        <f t="shared" si="1"/>
        <v>0.65</v>
      </c>
      <c r="J9" s="33">
        <v>7</v>
      </c>
      <c r="K9" s="32" t="s">
        <v>7</v>
      </c>
      <c r="L9" s="31">
        <v>81</v>
      </c>
      <c r="M9" s="31">
        <v>69</v>
      </c>
      <c r="N9" s="171">
        <v>2</v>
      </c>
      <c r="O9" s="119">
        <f t="shared" si="0"/>
        <v>0.57692307692307687</v>
      </c>
      <c r="P9" s="33">
        <v>3</v>
      </c>
      <c r="Q9" s="32" t="s">
        <v>7</v>
      </c>
      <c r="S9" s="32"/>
      <c r="T9" s="34" t="s">
        <v>7</v>
      </c>
      <c r="U9" s="122"/>
      <c r="V9" s="120">
        <f>IFERROR(AVERAGE(I9,O9),0)</f>
        <v>0.6134615384615385</v>
      </c>
      <c r="W9" s="121"/>
      <c r="X9" s="121"/>
      <c r="Y9" s="121"/>
    </row>
    <row r="10" spans="1:27" ht="19" x14ac:dyDescent="0.2">
      <c r="B10" s="28">
        <v>46</v>
      </c>
      <c r="C10" s="35" t="s">
        <v>39</v>
      </c>
      <c r="D10" s="30" t="s">
        <v>43</v>
      </c>
      <c r="E10" s="16" t="s">
        <v>75</v>
      </c>
      <c r="F10" s="31">
        <v>62</v>
      </c>
      <c r="G10" s="31">
        <v>67</v>
      </c>
      <c r="H10" s="171"/>
      <c r="I10" s="119">
        <f t="shared" si="1"/>
        <v>0.58636363636363631</v>
      </c>
      <c r="J10" s="53" t="s">
        <v>0</v>
      </c>
      <c r="K10" s="54"/>
      <c r="L10" s="31">
        <v>75</v>
      </c>
      <c r="M10" s="89">
        <v>0</v>
      </c>
      <c r="N10" s="171">
        <v>2</v>
      </c>
      <c r="O10" s="119">
        <f t="shared" si="0"/>
        <v>0.28846153846153844</v>
      </c>
      <c r="P10" s="53" t="s">
        <v>0</v>
      </c>
      <c r="Q10" s="54"/>
      <c r="S10" s="32"/>
      <c r="T10" s="34" t="s">
        <v>0</v>
      </c>
      <c r="U10" s="122"/>
      <c r="V10" s="120">
        <f>IFERROR(AVERAGE(I10,O10),0)</f>
        <v>0.43741258741258737</v>
      </c>
      <c r="W10" s="121"/>
      <c r="X10" s="121"/>
      <c r="Y10" s="121"/>
    </row>
    <row r="11" spans="1:27" ht="18" x14ac:dyDescent="0.2">
      <c r="B11" s="47"/>
      <c r="C11" s="48" t="s">
        <v>28</v>
      </c>
      <c r="D11" s="49" t="s">
        <v>5</v>
      </c>
      <c r="E11" s="50"/>
      <c r="F11" s="298"/>
      <c r="G11" s="299"/>
      <c r="H11" s="299"/>
      <c r="I11" s="299"/>
      <c r="J11" s="299"/>
      <c r="K11" s="300"/>
      <c r="L11" s="298"/>
      <c r="M11" s="299"/>
      <c r="N11" s="299"/>
      <c r="O11" s="299"/>
      <c r="P11" s="299"/>
      <c r="Q11" s="300"/>
      <c r="S11" s="291"/>
      <c r="T11" s="292"/>
      <c r="U11" s="51"/>
      <c r="V11" s="27"/>
    </row>
    <row r="14" spans="1:27" ht="23.25" customHeight="1" x14ac:dyDescent="0.2">
      <c r="L14" s="87"/>
    </row>
    <row r="15" spans="1:27" ht="23.25" customHeight="1" x14ac:dyDescent="0.2">
      <c r="L15" s="90"/>
    </row>
    <row r="16" spans="1:27" ht="23.25" customHeight="1" x14ac:dyDescent="0.2">
      <c r="AA16" s="87"/>
    </row>
    <row r="17" spans="3:27" ht="23.25" customHeight="1" x14ac:dyDescent="0.2">
      <c r="AA17" s="87"/>
    </row>
    <row r="18" spans="3:27" ht="23.25" customHeight="1" x14ac:dyDescent="0.15"/>
    <row r="19" spans="3:27" ht="23.25" customHeight="1" x14ac:dyDescent="0.15"/>
    <row r="20" spans="3:27" ht="23.25" customHeight="1" x14ac:dyDescent="0.2">
      <c r="C20" s="39" t="s">
        <v>73</v>
      </c>
    </row>
    <row r="21" spans="3:27" ht="23.25" customHeight="1" x14ac:dyDescent="0.2">
      <c r="C21" s="102" t="s">
        <v>74</v>
      </c>
    </row>
    <row r="22" spans="3:27" ht="23.25" customHeight="1" x14ac:dyDescent="0.15"/>
    <row r="23" spans="3:27" ht="23.25" customHeight="1" x14ac:dyDescent="0.15"/>
    <row r="24" spans="3:27" ht="23.25" customHeight="1" x14ac:dyDescent="0.15"/>
  </sheetData>
  <sheetProtection sheet="1" objects="1" scenarios="1" selectLockedCells="1" selectUnlockedCells="1"/>
  <sortState ref="B7:AF17">
    <sortCondition descending="1" ref="S7:S17"/>
    <sortCondition descending="1" ref="V7:V17"/>
  </sortState>
  <mergeCells count="24">
    <mergeCell ref="S11:T11"/>
    <mergeCell ref="S6:T6"/>
    <mergeCell ref="F3:I3"/>
    <mergeCell ref="S3:T3"/>
    <mergeCell ref="F4:G4"/>
    <mergeCell ref="I4:I5"/>
    <mergeCell ref="L11:Q11"/>
    <mergeCell ref="F11:K11"/>
    <mergeCell ref="L6:Q6"/>
    <mergeCell ref="P4:P5"/>
    <mergeCell ref="Q4:Q5"/>
    <mergeCell ref="F6:K6"/>
    <mergeCell ref="K4:K5"/>
    <mergeCell ref="L4:M4"/>
    <mergeCell ref="O4:O5"/>
    <mergeCell ref="J4:J5"/>
    <mergeCell ref="H4:H5"/>
    <mergeCell ref="N4:N5"/>
    <mergeCell ref="W3:Y3"/>
    <mergeCell ref="B1:U1"/>
    <mergeCell ref="U4:U5"/>
    <mergeCell ref="V4:V5"/>
    <mergeCell ref="S4:S5"/>
    <mergeCell ref="T4:T5"/>
  </mergeCells>
  <conditionalFormatting sqref="U3:U6 U11:U1048576">
    <cfRule type="cellIs" dxfId="249" priority="11" operator="equal">
      <formula>"Q"</formula>
    </cfRule>
  </conditionalFormatting>
  <conditionalFormatting sqref="H7:H10">
    <cfRule type="cellIs" dxfId="248" priority="5" operator="equal">
      <formula>2</formula>
    </cfRule>
    <cfRule type="cellIs" dxfId="247" priority="6" operator="equal">
      <formula>1</formula>
    </cfRule>
    <cfRule type="cellIs" dxfId="246" priority="7" operator="equal">
      <formula>0</formula>
    </cfRule>
  </conditionalFormatting>
  <conditionalFormatting sqref="N7:N10">
    <cfRule type="cellIs" dxfId="245" priority="2" operator="equal">
      <formula>2</formula>
    </cfRule>
    <cfRule type="cellIs" dxfId="244" priority="3" operator="equal">
      <formula>1</formula>
    </cfRule>
    <cfRule type="cellIs" dxfId="243" priority="4" operator="equal">
      <formula>0</formula>
    </cfRule>
  </conditionalFormatting>
  <conditionalFormatting sqref="U7:U10">
    <cfRule type="containsText" dxfId="242" priority="1" operator="containsText" text="Q">
      <formula>NOT(ISERROR(SEARCH("Q",U7)))</formula>
    </cfRule>
  </conditionalFormatting>
  <dataValidations count="1">
    <dataValidation type="list" allowBlank="1" showInputMessage="1" showErrorMessage="1" sqref="H7:H10 N7:N10" xr:uid="{00000000-0002-0000-0200-000000000000}">
      <formula1>"0,1,2"</formula1>
    </dataValidation>
  </dataValidations>
  <pageMargins left="0.36" right="0.35" top="0.74803149606299213" bottom="0.74803149606299213" header="0.31496062992125984" footer="0.31496062992125984"/>
  <pageSetup paperSize="9" scale="69" fitToHeight="9" orientation="landscape" horizontalDpi="4294967294" verticalDpi="4294967294" r:id="rId1"/>
  <rowBreaks count="1" manualBreakCount="1">
    <brk id="1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Z16"/>
  <sheetViews>
    <sheetView showGridLines="0" zoomScale="90" zoomScaleNormal="90" zoomScaleSheetLayoutView="90" workbookViewId="0">
      <pane xSplit="6" ySplit="5" topLeftCell="G6" activePane="bottomRight" state="frozen"/>
      <selection pane="topRight" activeCell="H1" sqref="H1"/>
      <selection pane="bottomLeft" activeCell="A6" sqref="A6"/>
      <selection pane="bottomRight" activeCell="J7" sqref="J7"/>
    </sheetView>
  </sheetViews>
  <sheetFormatPr baseColWidth="10" defaultColWidth="8.83203125" defaultRowHeight="15" customHeight="1" x14ac:dyDescent="0.15"/>
  <cols>
    <col min="1" max="1" width="3.33203125" customWidth="1"/>
    <col min="2" max="2" width="8.33203125" customWidth="1"/>
    <col min="3" max="3" width="27.83203125" customWidth="1"/>
    <col min="4" max="4" width="31.6640625" style="12" customWidth="1"/>
    <col min="5" max="5" width="9.6640625" style="12" customWidth="1"/>
    <col min="6" max="6" width="18.5" customWidth="1"/>
    <col min="7" max="8" width="10" customWidth="1"/>
    <col min="9" max="9" width="7" customWidth="1"/>
    <col min="10" max="10" width="8.83203125" customWidth="1"/>
    <col min="11" max="11" width="7.5" customWidth="1"/>
    <col min="12" max="12" width="7.1640625" customWidth="1"/>
    <col min="13" max="14" width="10" customWidth="1"/>
    <col min="15" max="15" width="7.83203125" customWidth="1"/>
    <col min="16" max="16" width="8.83203125" customWidth="1"/>
    <col min="17" max="17" width="7.83203125" customWidth="1"/>
    <col min="18" max="18" width="7.1640625" customWidth="1"/>
    <col min="19" max="19" width="1" style="52" customWidth="1"/>
    <col min="21" max="21" width="9.83203125" customWidth="1"/>
    <col min="22" max="22" width="7.5" style="3" customWidth="1"/>
    <col min="23" max="23" width="9.6640625" bestFit="1" customWidth="1"/>
    <col min="24" max="25" width="7.1640625" bestFit="1" customWidth="1"/>
  </cols>
  <sheetData>
    <row r="1" spans="2:26" ht="50.25" customHeight="1" x14ac:dyDescent="0.15">
      <c r="B1" s="287" t="s">
        <v>109</v>
      </c>
      <c r="C1" s="288"/>
      <c r="D1" s="288"/>
      <c r="E1" s="288"/>
      <c r="F1" s="288"/>
      <c r="G1" s="288"/>
      <c r="H1" s="288"/>
      <c r="I1" s="288"/>
      <c r="J1" s="288"/>
      <c r="K1" s="288"/>
      <c r="L1" s="288"/>
      <c r="M1" s="288"/>
      <c r="N1" s="288"/>
      <c r="O1" s="288"/>
      <c r="P1" s="288"/>
      <c r="Q1" s="288"/>
      <c r="R1" s="288"/>
      <c r="S1" s="288"/>
      <c r="T1" s="288"/>
      <c r="U1" s="288"/>
      <c r="V1" s="288"/>
      <c r="W1" s="3"/>
    </row>
    <row r="2" spans="2:26" ht="13" x14ac:dyDescent="0.15">
      <c r="D2"/>
      <c r="E2"/>
      <c r="S2"/>
      <c r="V2"/>
    </row>
    <row r="3" spans="2:26" ht="26.25" customHeight="1" x14ac:dyDescent="0.15">
      <c r="G3" s="293"/>
      <c r="H3" s="293"/>
      <c r="I3" s="293"/>
      <c r="J3" s="293"/>
      <c r="K3" s="46"/>
      <c r="L3" s="46"/>
      <c r="N3" s="24"/>
      <c r="O3" s="24"/>
      <c r="P3" s="24"/>
      <c r="T3" s="303">
        <f ca="1">NOW()</f>
        <v>45145.771761226853</v>
      </c>
      <c r="U3" s="303"/>
      <c r="V3" s="36"/>
      <c r="W3" s="3"/>
      <c r="X3" s="286" t="s">
        <v>107</v>
      </c>
      <c r="Y3" s="286"/>
      <c r="Z3" s="286"/>
    </row>
    <row r="4" spans="2:26" ht="22.75" customHeight="1" x14ac:dyDescent="0.25">
      <c r="B4" s="13"/>
      <c r="C4" s="25"/>
      <c r="G4" s="294" t="s">
        <v>19</v>
      </c>
      <c r="H4" s="295"/>
      <c r="I4" s="284" t="s">
        <v>104</v>
      </c>
      <c r="J4" s="304" t="s">
        <v>105</v>
      </c>
      <c r="K4" s="296" t="s">
        <v>21</v>
      </c>
      <c r="L4" s="301" t="s">
        <v>17</v>
      </c>
      <c r="M4" s="294" t="s">
        <v>22</v>
      </c>
      <c r="N4" s="295"/>
      <c r="O4" s="284" t="s">
        <v>104</v>
      </c>
      <c r="P4" s="304" t="s">
        <v>110</v>
      </c>
      <c r="Q4" s="296" t="s">
        <v>21</v>
      </c>
      <c r="R4" s="301" t="s">
        <v>17</v>
      </c>
      <c r="T4" s="290" t="s">
        <v>24</v>
      </c>
      <c r="U4" s="290" t="s">
        <v>10</v>
      </c>
      <c r="V4" s="263" t="s">
        <v>29</v>
      </c>
      <c r="W4" s="289" t="s">
        <v>66</v>
      </c>
      <c r="X4" s="172">
        <v>0</v>
      </c>
      <c r="Y4" s="173">
        <v>1</v>
      </c>
      <c r="Z4" s="174">
        <v>2</v>
      </c>
    </row>
    <row r="5" spans="2:26" ht="20" x14ac:dyDescent="0.15">
      <c r="B5" s="40" t="s">
        <v>11</v>
      </c>
      <c r="C5" s="40" t="s">
        <v>12</v>
      </c>
      <c r="D5" s="40" t="s">
        <v>13</v>
      </c>
      <c r="E5" s="40" t="s">
        <v>14</v>
      </c>
      <c r="F5" s="40" t="s">
        <v>15</v>
      </c>
      <c r="G5" s="26" t="s">
        <v>25</v>
      </c>
      <c r="H5" s="26" t="s">
        <v>26</v>
      </c>
      <c r="I5" s="285"/>
      <c r="J5" s="305"/>
      <c r="K5" s="297"/>
      <c r="L5" s="302"/>
      <c r="M5" s="26" t="s">
        <v>25</v>
      </c>
      <c r="N5" s="26" t="s">
        <v>26</v>
      </c>
      <c r="O5" s="285"/>
      <c r="P5" s="305"/>
      <c r="Q5" s="297"/>
      <c r="R5" s="302"/>
      <c r="T5" s="290"/>
      <c r="U5" s="290"/>
      <c r="V5" s="264"/>
      <c r="W5" s="289"/>
      <c r="X5" s="175">
        <v>110</v>
      </c>
      <c r="Y5" s="175">
        <v>120</v>
      </c>
      <c r="Z5" s="175">
        <v>130</v>
      </c>
    </row>
    <row r="6" spans="2:26" ht="20" x14ac:dyDescent="0.2">
      <c r="B6" s="47"/>
      <c r="C6" s="181" t="s">
        <v>108</v>
      </c>
      <c r="D6" s="182"/>
      <c r="E6" s="183"/>
      <c r="F6" s="184"/>
      <c r="G6" s="298"/>
      <c r="H6" s="299"/>
      <c r="I6" s="299"/>
      <c r="J6" s="299"/>
      <c r="K6" s="299"/>
      <c r="L6" s="300"/>
      <c r="M6" s="298"/>
      <c r="N6" s="299"/>
      <c r="O6" s="299"/>
      <c r="P6" s="299"/>
      <c r="Q6" s="299"/>
      <c r="R6" s="300"/>
      <c r="T6" s="291"/>
      <c r="U6" s="292"/>
      <c r="V6" s="51"/>
      <c r="W6" s="27"/>
    </row>
    <row r="7" spans="2:26" ht="19" x14ac:dyDescent="0.2">
      <c r="B7" s="124"/>
      <c r="C7" s="29"/>
      <c r="D7" s="30"/>
      <c r="E7" s="30"/>
      <c r="F7" s="29"/>
      <c r="G7" s="31"/>
      <c r="H7" s="31"/>
      <c r="I7" s="171"/>
      <c r="J7" s="119">
        <f>IF(G7=0,0,AVERAGE(G7:H7)/(HLOOKUP(I7,$X$4:$Z$5,2,FALSE)))</f>
        <v>0</v>
      </c>
      <c r="K7" s="33"/>
      <c r="L7" s="81">
        <f t="shared" ref="L7:L9" si="0">IF(K7=0,,IF(K7&gt;10,,11-(K7)))</f>
        <v>0</v>
      </c>
      <c r="M7" s="31"/>
      <c r="N7" s="31"/>
      <c r="O7" s="171"/>
      <c r="P7" s="119">
        <f t="shared" ref="P7:P10" si="1">IF(M7=0,0,AVERAGE(M7:N7)/(HLOOKUP(O7,$X$4:$Z$5,2,FALSE)))</f>
        <v>0</v>
      </c>
      <c r="Q7" s="33"/>
      <c r="R7" s="81">
        <f t="shared" ref="R7:R9" si="2">IF(Q7=0,,IF(Q7&gt;10,,11-(Q7)))</f>
        <v>0</v>
      </c>
      <c r="T7" s="32">
        <f>L7+R7</f>
        <v>0</v>
      </c>
      <c r="U7" s="117"/>
      <c r="V7" s="122" t="str">
        <f>IF(AND(J7&gt;=0.55,P7&gt;=0.55),"Q2",IF(OR(J7&gt;=0.55,P7&gt;=0.55),"Q1","-"))</f>
        <v>-</v>
      </c>
      <c r="W7" s="120">
        <f>IF(P7=0,J7,(AVERAGE(J7,P7)))</f>
        <v>0</v>
      </c>
    </row>
    <row r="8" spans="2:26" ht="19" x14ac:dyDescent="0.2">
      <c r="B8" s="124"/>
      <c r="C8" s="29"/>
      <c r="D8" s="30"/>
      <c r="E8" s="30"/>
      <c r="F8" s="29"/>
      <c r="G8" s="31"/>
      <c r="H8" s="31"/>
      <c r="I8" s="171"/>
      <c r="J8" s="119">
        <f t="shared" ref="J8:J10" si="3">IF(G8=0,0,AVERAGE(G8:H8)/(HLOOKUP(I8,$X$4:$Z$5,2,FALSE)))</f>
        <v>0</v>
      </c>
      <c r="K8" s="33"/>
      <c r="L8" s="81">
        <f t="shared" si="0"/>
        <v>0</v>
      </c>
      <c r="M8" s="31"/>
      <c r="N8" s="31"/>
      <c r="O8" s="171"/>
      <c r="P8" s="119">
        <f t="shared" si="1"/>
        <v>0</v>
      </c>
      <c r="Q8" s="33"/>
      <c r="R8" s="81">
        <f t="shared" si="2"/>
        <v>0</v>
      </c>
      <c r="T8" s="32">
        <f>L8+R8</f>
        <v>0</v>
      </c>
      <c r="U8" s="117"/>
      <c r="V8" s="122" t="str">
        <f t="shared" ref="V8:V10" si="4">IF(AND(J8&gt;=0.55,P8&gt;=0.55),"Q2",IF(OR(J8&gt;=0.55,P8&gt;=0.55),"Q1","-"))</f>
        <v>-</v>
      </c>
      <c r="W8" s="120">
        <f t="shared" ref="W8:W10" si="5">IF(P8=0,J8,(AVERAGE(J8,P8)))</f>
        <v>0</v>
      </c>
    </row>
    <row r="9" spans="2:26" ht="19" x14ac:dyDescent="0.2">
      <c r="B9" s="124"/>
      <c r="C9" s="35"/>
      <c r="D9" s="30"/>
      <c r="E9" s="30"/>
      <c r="F9" s="29"/>
      <c r="G9" s="31"/>
      <c r="H9" s="31"/>
      <c r="I9" s="171"/>
      <c r="J9" s="119">
        <f t="shared" si="3"/>
        <v>0</v>
      </c>
      <c r="K9" s="33"/>
      <c r="L9" s="81">
        <f t="shared" si="0"/>
        <v>0</v>
      </c>
      <c r="M9" s="31"/>
      <c r="N9" s="31"/>
      <c r="O9" s="171"/>
      <c r="P9" s="119">
        <f t="shared" si="1"/>
        <v>0</v>
      </c>
      <c r="Q9" s="33"/>
      <c r="R9" s="81">
        <f t="shared" si="2"/>
        <v>0</v>
      </c>
      <c r="T9" s="32">
        <f>L9+R9</f>
        <v>0</v>
      </c>
      <c r="U9" s="117"/>
      <c r="V9" s="122" t="str">
        <f t="shared" si="4"/>
        <v>-</v>
      </c>
      <c r="W9" s="120">
        <f t="shared" si="5"/>
        <v>0</v>
      </c>
    </row>
    <row r="10" spans="2:26" ht="19" x14ac:dyDescent="0.2">
      <c r="B10" s="124"/>
      <c r="C10" s="35"/>
      <c r="D10" s="30"/>
      <c r="E10" s="30"/>
      <c r="F10" s="29"/>
      <c r="G10" s="31"/>
      <c r="H10" s="31"/>
      <c r="I10" s="171"/>
      <c r="J10" s="119">
        <f t="shared" si="3"/>
        <v>0</v>
      </c>
      <c r="K10" s="53" t="s">
        <v>0</v>
      </c>
      <c r="L10" s="54"/>
      <c r="M10" s="31"/>
      <c r="N10" s="31"/>
      <c r="O10" s="171"/>
      <c r="P10" s="119">
        <f t="shared" si="1"/>
        <v>0</v>
      </c>
      <c r="Q10" s="53" t="s">
        <v>0</v>
      </c>
      <c r="R10" s="54"/>
      <c r="T10" s="54"/>
      <c r="U10" s="118" t="s">
        <v>0</v>
      </c>
      <c r="V10" s="122" t="str">
        <f t="shared" si="4"/>
        <v>-</v>
      </c>
      <c r="W10" s="120">
        <f t="shared" si="5"/>
        <v>0</v>
      </c>
    </row>
    <row r="13" spans="2:26" ht="15" customHeight="1" x14ac:dyDescent="0.2">
      <c r="J13" s="176"/>
      <c r="K13" s="176"/>
    </row>
    <row r="14" spans="2:26" ht="15" customHeight="1" x14ac:dyDescent="0.2">
      <c r="J14" s="176"/>
      <c r="K14" s="176"/>
    </row>
    <row r="15" spans="2:26" ht="15" customHeight="1" x14ac:dyDescent="0.2">
      <c r="J15" s="176"/>
      <c r="K15" s="176"/>
    </row>
    <row r="16" spans="2:26" ht="15" customHeight="1" x14ac:dyDescent="0.2">
      <c r="J16" s="176"/>
      <c r="K16" s="176"/>
    </row>
  </sheetData>
  <mergeCells count="21">
    <mergeCell ref="T4:T5"/>
    <mergeCell ref="U4:U5"/>
    <mergeCell ref="G6:L6"/>
    <mergeCell ref="M6:R6"/>
    <mergeCell ref="T6:U6"/>
    <mergeCell ref="X3:Z3"/>
    <mergeCell ref="V4:V5"/>
    <mergeCell ref="B1:V1"/>
    <mergeCell ref="G3:J3"/>
    <mergeCell ref="T3:U3"/>
    <mergeCell ref="G4:H4"/>
    <mergeCell ref="J4:J5"/>
    <mergeCell ref="K4:K5"/>
    <mergeCell ref="L4:L5"/>
    <mergeCell ref="M4:N4"/>
    <mergeCell ref="W4:W5"/>
    <mergeCell ref="I4:I5"/>
    <mergeCell ref="O4:O5"/>
    <mergeCell ref="P4:P5"/>
    <mergeCell ref="Q4:Q5"/>
    <mergeCell ref="R4:R5"/>
  </mergeCells>
  <conditionalFormatting sqref="V3:V6 V11:V1048576">
    <cfRule type="cellIs" dxfId="241" priority="11" operator="equal">
      <formula>"Q"</formula>
    </cfRule>
  </conditionalFormatting>
  <conditionalFormatting sqref="V7:V10">
    <cfRule type="containsText" dxfId="240" priority="7" operator="containsText" text="Q">
      <formula>NOT(ISERROR(SEARCH("Q",V7)))</formula>
    </cfRule>
  </conditionalFormatting>
  <conditionalFormatting sqref="I7:I10">
    <cfRule type="cellIs" dxfId="239" priority="4" operator="equal">
      <formula>2</formula>
    </cfRule>
    <cfRule type="cellIs" dxfId="238" priority="5" operator="equal">
      <formula>1</formula>
    </cfRule>
    <cfRule type="cellIs" dxfId="237" priority="6" operator="equal">
      <formula>0</formula>
    </cfRule>
  </conditionalFormatting>
  <conditionalFormatting sqref="O7:O10">
    <cfRule type="cellIs" dxfId="236" priority="1" operator="equal">
      <formula>2</formula>
    </cfRule>
    <cfRule type="cellIs" dxfId="235" priority="2" operator="equal">
      <formula>1</formula>
    </cfRule>
    <cfRule type="cellIs" dxfId="234" priority="3" operator="equal">
      <formula>0</formula>
    </cfRule>
  </conditionalFormatting>
  <dataValidations disablePrompts="1" count="1">
    <dataValidation type="list" allowBlank="1" showInputMessage="1" showErrorMessage="1" sqref="I7:I10 O7:O10" xr:uid="{00000000-0002-0000-0300-000000000000}">
      <formula1>"0,1,2"</formula1>
    </dataValidation>
  </dataValidations>
  <pageMargins left="0.36" right="0.35" top="0.74803149606299213" bottom="0.74803149606299213" header="0.31496062992125984" footer="0.31496062992125984"/>
  <pageSetup paperSize="9" scale="69" fitToHeight="9"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U26"/>
  <sheetViews>
    <sheetView showGridLines="0" showRowColHeaders="0" zoomScale="90" zoomScaleNormal="90" workbookViewId="0">
      <selection activeCell="M14" sqref="M14"/>
    </sheetView>
  </sheetViews>
  <sheetFormatPr baseColWidth="10" defaultColWidth="8.83203125" defaultRowHeight="13" x14ac:dyDescent="0.15"/>
  <cols>
    <col min="1" max="1" width="7.6640625" style="3" customWidth="1"/>
    <col min="2" max="2" width="24.83203125" customWidth="1"/>
    <col min="3" max="3" width="26.5" customWidth="1"/>
    <col min="4" max="4" width="11.5" style="3" customWidth="1"/>
    <col min="5" max="5" width="14.6640625" customWidth="1"/>
    <col min="6" max="8" width="9.1640625" customWidth="1"/>
    <col min="9" max="9" width="7.83203125" customWidth="1"/>
    <col min="11" max="13" width="9.1640625" customWidth="1"/>
    <col min="14" max="14" width="7.83203125" customWidth="1"/>
    <col min="16" max="16" width="1.33203125" customWidth="1"/>
    <col min="17" max="17" width="10.33203125" customWidth="1"/>
    <col min="19" max="19" width="8.83203125" customWidth="1"/>
    <col min="20" max="21" width="8" customWidth="1"/>
  </cols>
  <sheetData>
    <row r="1" spans="1:21" ht="26.25" customHeight="1" x14ac:dyDescent="0.25">
      <c r="B1" s="94" t="s">
        <v>67</v>
      </c>
      <c r="C1" s="69"/>
      <c r="D1" s="70"/>
      <c r="E1" s="71"/>
      <c r="F1" s="72"/>
      <c r="G1" s="72"/>
      <c r="H1" s="72"/>
      <c r="I1" s="72"/>
      <c r="J1" s="72"/>
      <c r="K1" s="72"/>
      <c r="L1" s="72"/>
      <c r="M1" s="72"/>
      <c r="N1" s="72"/>
      <c r="O1" s="72"/>
      <c r="P1" s="72"/>
      <c r="Q1" s="72"/>
      <c r="R1" s="73"/>
      <c r="U1" s="3"/>
    </row>
    <row r="2" spans="1:21" ht="23" x14ac:dyDescent="0.25">
      <c r="B2" s="74"/>
      <c r="C2" s="74"/>
      <c r="D2" s="75"/>
      <c r="E2" s="74"/>
      <c r="F2" s="76"/>
      <c r="G2" s="1"/>
      <c r="H2" s="1"/>
      <c r="I2" s="8"/>
      <c r="L2" s="5"/>
      <c r="Q2" s="1"/>
      <c r="R2" s="1"/>
    </row>
    <row r="3" spans="1:21" ht="20" x14ac:dyDescent="0.2">
      <c r="B3" s="77"/>
      <c r="C3" s="77"/>
      <c r="D3" s="78"/>
      <c r="E3" s="77"/>
      <c r="F3" s="6"/>
      <c r="G3" s="64"/>
      <c r="J3" s="1"/>
      <c r="K3" s="1"/>
      <c r="L3" s="1"/>
      <c r="M3" s="1"/>
      <c r="N3" s="1"/>
      <c r="O3" s="1"/>
      <c r="Q3" s="314" t="s">
        <v>56</v>
      </c>
      <c r="R3" s="315"/>
    </row>
    <row r="4" spans="1:21" ht="20" x14ac:dyDescent="0.2">
      <c r="Q4" s="316">
        <f ca="1">NOW()</f>
        <v>45145.771761226853</v>
      </c>
      <c r="R4" s="317"/>
      <c r="T4" s="3"/>
      <c r="U4" s="3"/>
    </row>
    <row r="5" spans="1:21" s="4" customFormat="1" ht="28" x14ac:dyDescent="0.15">
      <c r="A5" s="40" t="s">
        <v>11</v>
      </c>
      <c r="B5" s="97" t="s">
        <v>58</v>
      </c>
      <c r="C5" s="97" t="s">
        <v>45</v>
      </c>
      <c r="D5" s="40" t="s">
        <v>14</v>
      </c>
      <c r="E5" s="40" t="s">
        <v>6</v>
      </c>
      <c r="F5" s="93" t="s">
        <v>47</v>
      </c>
      <c r="G5" s="93" t="s">
        <v>48</v>
      </c>
      <c r="H5" s="93" t="s">
        <v>59</v>
      </c>
      <c r="I5" s="93" t="s">
        <v>16</v>
      </c>
      <c r="J5" s="93" t="s">
        <v>17</v>
      </c>
      <c r="K5" s="93" t="s">
        <v>47</v>
      </c>
      <c r="L5" s="93" t="s">
        <v>48</v>
      </c>
      <c r="M5" s="93" t="s">
        <v>59</v>
      </c>
      <c r="N5" s="93" t="s">
        <v>16</v>
      </c>
      <c r="O5" s="93" t="s">
        <v>17</v>
      </c>
      <c r="P5"/>
      <c r="Q5" s="93" t="s">
        <v>9</v>
      </c>
      <c r="R5" s="93" t="s">
        <v>10</v>
      </c>
      <c r="S5" s="91" t="s">
        <v>68</v>
      </c>
      <c r="T5" s="91" t="s">
        <v>69</v>
      </c>
      <c r="U5" s="148" t="s">
        <v>70</v>
      </c>
    </row>
    <row r="6" spans="1:21" ht="18" x14ac:dyDescent="0.2">
      <c r="A6" s="101"/>
      <c r="B6" s="92" t="s">
        <v>71</v>
      </c>
      <c r="C6" s="100"/>
      <c r="D6" s="96"/>
      <c r="E6" s="88"/>
      <c r="F6" s="306" t="s">
        <v>60</v>
      </c>
      <c r="G6" s="307"/>
      <c r="H6" s="307"/>
      <c r="I6" s="307"/>
      <c r="J6" s="308"/>
      <c r="K6" s="309" t="s">
        <v>61</v>
      </c>
      <c r="L6" s="310"/>
      <c r="M6" s="310"/>
      <c r="N6" s="310"/>
      <c r="O6" s="311"/>
      <c r="Q6" s="312" t="s">
        <v>18</v>
      </c>
      <c r="R6" s="313"/>
    </row>
    <row r="7" spans="1:21" s="86" customFormat="1" ht="18" x14ac:dyDescent="0.15">
      <c r="A7" s="15">
        <v>5</v>
      </c>
      <c r="B7" s="98" t="s">
        <v>34</v>
      </c>
      <c r="C7" s="99" t="s">
        <v>40</v>
      </c>
      <c r="D7" s="66"/>
      <c r="E7" s="16" t="s">
        <v>75</v>
      </c>
      <c r="F7" s="81">
        <v>120</v>
      </c>
      <c r="G7" s="81">
        <v>148</v>
      </c>
      <c r="H7" s="103">
        <f>IFERROR(IF(F7=0,0,((AVERAGE(F7:G7))/T7)),"test")</f>
        <v>0.51538461538461533</v>
      </c>
      <c r="I7" s="82">
        <v>2</v>
      </c>
      <c r="J7" s="83">
        <v>9</v>
      </c>
      <c r="K7" s="81">
        <v>171</v>
      </c>
      <c r="L7" s="81">
        <v>162</v>
      </c>
      <c r="M7" s="103">
        <f>IFERROR(IF(K7=0,0,((AVERAGE(K7:L7))/U7)),"test")</f>
        <v>1.1081530782029949</v>
      </c>
      <c r="N7" s="82">
        <v>1</v>
      </c>
      <c r="O7" s="83">
        <v>10</v>
      </c>
      <c r="P7"/>
      <c r="Q7" s="84">
        <f>O7+J7</f>
        <v>19</v>
      </c>
      <c r="R7" s="9">
        <v>1</v>
      </c>
      <c r="S7" s="85">
        <v>220</v>
      </c>
      <c r="T7" s="85">
        <v>260</v>
      </c>
      <c r="U7" s="104">
        <f>IFERROR(AVERAGE(F7:G7,K7:L7),"-")</f>
        <v>150.25</v>
      </c>
    </row>
    <row r="8" spans="1:21" s="86" customFormat="1" ht="18" x14ac:dyDescent="0.15">
      <c r="A8" s="15">
        <v>3</v>
      </c>
      <c r="B8" s="29" t="s">
        <v>35</v>
      </c>
      <c r="C8" s="30" t="s">
        <v>41</v>
      </c>
      <c r="D8" s="66"/>
      <c r="E8" s="16" t="s">
        <v>75</v>
      </c>
      <c r="F8" s="81">
        <v>128</v>
      </c>
      <c r="G8" s="81">
        <v>144</v>
      </c>
      <c r="H8" s="103">
        <f>IFERROR(IF(F8=0,0,((AVERAGE(F8:G8))/T8)),"test")</f>
        <v>0.52307692307692311</v>
      </c>
      <c r="I8" s="82">
        <v>1</v>
      </c>
      <c r="J8" s="83">
        <v>10</v>
      </c>
      <c r="K8" s="81">
        <v>162</v>
      </c>
      <c r="L8" s="81">
        <v>159</v>
      </c>
      <c r="M8" s="103">
        <f>IFERROR(IF(K8=0,0,((AVERAGE(K8:L8))/U8)),"test")</f>
        <v>1.0826306913996628</v>
      </c>
      <c r="N8" s="82">
        <v>3</v>
      </c>
      <c r="O8" s="83">
        <v>8</v>
      </c>
      <c r="P8"/>
      <c r="Q8" s="84">
        <f>O8+J8</f>
        <v>18</v>
      </c>
      <c r="R8" s="9">
        <v>2</v>
      </c>
      <c r="S8" s="85">
        <v>220</v>
      </c>
      <c r="T8" s="85">
        <v>260</v>
      </c>
      <c r="U8" s="104">
        <f>IFERROR(AVERAGE(F8:G8,K8:L8),"-")</f>
        <v>148.25</v>
      </c>
    </row>
    <row r="9" spans="1:21" s="86" customFormat="1" ht="18" x14ac:dyDescent="0.15">
      <c r="A9" s="15">
        <v>1</v>
      </c>
      <c r="B9" s="29" t="s">
        <v>36</v>
      </c>
      <c r="C9" s="30" t="s">
        <v>42</v>
      </c>
      <c r="D9" s="66"/>
      <c r="E9" s="16" t="s">
        <v>75</v>
      </c>
      <c r="F9" s="81">
        <v>124</v>
      </c>
      <c r="G9" s="81">
        <v>142</v>
      </c>
      <c r="H9" s="103" t="str">
        <f>IFERROR(IF(F9=0,0,((AVERAGE(F9:G9))/S9)),"test")</f>
        <v>test</v>
      </c>
      <c r="I9" s="82">
        <v>3</v>
      </c>
      <c r="J9" s="83">
        <v>8</v>
      </c>
      <c r="K9" s="81">
        <v>169</v>
      </c>
      <c r="L9" s="81">
        <v>153</v>
      </c>
      <c r="M9" s="103" t="str">
        <f>IFERROR(IF(K9=0,0,((AVERAGE(K9:L9))/T9)),"test")</f>
        <v>test</v>
      </c>
      <c r="N9" s="82">
        <v>2</v>
      </c>
      <c r="O9" s="83">
        <v>9</v>
      </c>
      <c r="P9"/>
      <c r="Q9" s="84">
        <f>O9+J9</f>
        <v>17</v>
      </c>
      <c r="R9" s="9">
        <v>3</v>
      </c>
      <c r="S9" s="85">
        <v>0</v>
      </c>
      <c r="T9" s="85">
        <v>0</v>
      </c>
      <c r="U9" s="104">
        <f>IFERROR(AVERAGE(F9:G9,K9:L9),"-")</f>
        <v>147</v>
      </c>
    </row>
    <row r="10" spans="1:21" s="86" customFormat="1" ht="18" x14ac:dyDescent="0.15">
      <c r="A10" s="15">
        <v>2</v>
      </c>
      <c r="B10" s="29" t="s">
        <v>37</v>
      </c>
      <c r="C10" s="30" t="s">
        <v>43</v>
      </c>
      <c r="D10" s="66"/>
      <c r="E10" s="16" t="s">
        <v>75</v>
      </c>
      <c r="F10" s="81">
        <v>120</v>
      </c>
      <c r="G10" s="81">
        <v>132</v>
      </c>
      <c r="H10" s="103">
        <f>IFERROR(IF(F10=0,0,((AVERAGE(F10:G10))/T10)),"test")</f>
        <v>0.48461538461538461</v>
      </c>
      <c r="I10" s="82">
        <v>4</v>
      </c>
      <c r="J10" s="83">
        <v>7</v>
      </c>
      <c r="K10" s="81">
        <v>131</v>
      </c>
      <c r="L10" s="81">
        <v>138</v>
      </c>
      <c r="M10" s="103">
        <f>IFERROR(IF(K10=0,0,((AVERAGE(K10:L10))/U10)),"test")</f>
        <v>1.0326295585412668</v>
      </c>
      <c r="N10" s="82">
        <v>5</v>
      </c>
      <c r="O10" s="83">
        <v>6</v>
      </c>
      <c r="P10"/>
      <c r="Q10" s="84">
        <f>O10+J10</f>
        <v>13</v>
      </c>
      <c r="R10" s="9">
        <v>4</v>
      </c>
      <c r="S10" s="85">
        <v>220</v>
      </c>
      <c r="T10" s="85">
        <v>260</v>
      </c>
      <c r="U10" s="104">
        <f>IFERROR(AVERAGE(F10:G10,K10:L10),"-")</f>
        <v>130.25</v>
      </c>
    </row>
    <row r="11" spans="1:21" ht="18" x14ac:dyDescent="0.2">
      <c r="A11" s="101"/>
      <c r="B11" s="95" t="s">
        <v>72</v>
      </c>
      <c r="C11" s="100"/>
      <c r="D11" s="96"/>
      <c r="E11" s="88" t="s">
        <v>62</v>
      </c>
      <c r="F11" s="306" t="s">
        <v>60</v>
      </c>
      <c r="G11" s="307"/>
      <c r="H11" s="307"/>
      <c r="I11" s="307"/>
      <c r="J11" s="308"/>
      <c r="K11" s="309" t="s">
        <v>63</v>
      </c>
      <c r="L11" s="310"/>
      <c r="M11" s="310"/>
      <c r="N11" s="310"/>
      <c r="O11" s="311"/>
      <c r="Q11" s="312" t="s">
        <v>18</v>
      </c>
      <c r="R11" s="313"/>
    </row>
    <row r="25" spans="2:2" ht="20" x14ac:dyDescent="0.2">
      <c r="B25" s="39" t="s">
        <v>73</v>
      </c>
    </row>
    <row r="26" spans="2:2" ht="20" x14ac:dyDescent="0.2">
      <c r="B26" s="102" t="s">
        <v>74</v>
      </c>
    </row>
  </sheetData>
  <sheetProtection sheet="1" objects="1" scenarios="1" selectLockedCells="1" selectUnlockedCells="1"/>
  <mergeCells count="8">
    <mergeCell ref="F11:J11"/>
    <mergeCell ref="K11:O11"/>
    <mergeCell ref="Q11:R11"/>
    <mergeCell ref="Q3:R3"/>
    <mergeCell ref="Q4:R4"/>
    <mergeCell ref="F6:J6"/>
    <mergeCell ref="K6:O6"/>
    <mergeCell ref="Q6:R6"/>
  </mergeCells>
  <conditionalFormatting sqref="H7:H10">
    <cfRule type="cellIs" dxfId="233" priority="2" operator="equal">
      <formula>0</formula>
    </cfRule>
  </conditionalFormatting>
  <conditionalFormatting sqref="M7:M10">
    <cfRule type="cellIs" dxfId="232" priority="1" operator="equal">
      <formula>0</formula>
    </cfRule>
  </conditionalFormatting>
  <pageMargins left="0.7" right="0.7" top="0.75" bottom="0.75" header="0.3" footer="0.3"/>
  <ignoredErrors>
    <ignoredError sqref="U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F16"/>
  <sheetViews>
    <sheetView showGridLines="0" zoomScale="90" zoomScaleNormal="90" workbookViewId="0">
      <selection activeCell="S7" sqref="S7"/>
    </sheetView>
  </sheetViews>
  <sheetFormatPr baseColWidth="10" defaultColWidth="8.83203125" defaultRowHeight="13" outlineLevelRow="1" x14ac:dyDescent="0.15"/>
  <cols>
    <col min="1" max="1" width="6.6640625" style="3" customWidth="1"/>
    <col min="2" max="2" width="24.83203125" customWidth="1"/>
    <col min="3" max="3" width="26.5" customWidth="1"/>
    <col min="4" max="4" width="11.5" style="3" customWidth="1"/>
    <col min="5" max="5" width="14.6640625" customWidth="1"/>
    <col min="6" max="8" width="9.1640625" customWidth="1"/>
    <col min="9" max="9" width="7.83203125" customWidth="1"/>
    <col min="11" max="11" width="7.5" customWidth="1"/>
    <col min="12" max="14" width="9.1640625" customWidth="1"/>
    <col min="15" max="15" width="7.83203125" customWidth="1"/>
    <col min="17" max="17" width="7" customWidth="1"/>
    <col min="18" max="18" width="1.33203125" customWidth="1"/>
    <col min="19" max="19" width="10.33203125" customWidth="1"/>
    <col min="21" max="22" width="7.6640625" customWidth="1"/>
    <col min="23" max="23" width="9.1640625" customWidth="1"/>
  </cols>
  <sheetData>
    <row r="1" spans="1:32" ht="35.5" customHeight="1" outlineLevel="1" x14ac:dyDescent="0.25">
      <c r="A1" s="149"/>
      <c r="B1" s="94" t="s">
        <v>91</v>
      </c>
      <c r="C1" s="69"/>
      <c r="D1" s="70"/>
      <c r="E1" s="71"/>
      <c r="F1" s="72"/>
      <c r="G1" s="72"/>
      <c r="H1" s="72"/>
      <c r="I1" s="72"/>
      <c r="J1" s="72"/>
      <c r="K1" s="72"/>
      <c r="L1" s="72"/>
      <c r="M1" s="72"/>
      <c r="N1" s="72"/>
      <c r="O1" s="321" t="s">
        <v>101</v>
      </c>
      <c r="P1" s="322"/>
      <c r="Q1" s="322"/>
      <c r="R1" s="322"/>
      <c r="S1" s="322"/>
      <c r="T1" s="322"/>
      <c r="AE1" s="150"/>
      <c r="AF1" s="3"/>
    </row>
    <row r="2" spans="1:32" ht="13.25" customHeight="1" x14ac:dyDescent="0.15"/>
    <row r="3" spans="1:32" ht="20" x14ac:dyDescent="0.2">
      <c r="B3" s="77"/>
      <c r="C3" s="77"/>
      <c r="D3" s="78"/>
      <c r="E3" s="77"/>
      <c r="F3" s="6"/>
      <c r="G3" s="64"/>
      <c r="J3" s="1"/>
      <c r="K3" s="1"/>
      <c r="L3" s="1"/>
      <c r="M3" s="1"/>
      <c r="N3" s="1"/>
      <c r="O3" s="1"/>
      <c r="P3" s="1"/>
      <c r="Q3" s="1"/>
      <c r="S3" s="314" t="s">
        <v>56</v>
      </c>
      <c r="T3" s="315"/>
    </row>
    <row r="4" spans="1:32" ht="26.5" customHeight="1" x14ac:dyDescent="0.2">
      <c r="S4" s="316">
        <f ca="1">NOW()</f>
        <v>45145.771761226853</v>
      </c>
      <c r="T4" s="317"/>
      <c r="U4" s="3"/>
      <c r="V4" s="3"/>
      <c r="W4" s="161" t="s">
        <v>97</v>
      </c>
    </row>
    <row r="5" spans="1:32" s="4" customFormat="1" ht="31.25" customHeight="1" x14ac:dyDescent="0.15">
      <c r="A5" s="144" t="s">
        <v>57</v>
      </c>
      <c r="B5" s="145" t="s">
        <v>58</v>
      </c>
      <c r="C5" s="145" t="s">
        <v>45</v>
      </c>
      <c r="D5" s="146" t="s">
        <v>14</v>
      </c>
      <c r="E5" s="145" t="s">
        <v>6</v>
      </c>
      <c r="F5" s="144" t="s">
        <v>47</v>
      </c>
      <c r="G5" s="144" t="s">
        <v>48</v>
      </c>
      <c r="H5" s="144" t="s">
        <v>59</v>
      </c>
      <c r="I5" s="144" t="s">
        <v>16</v>
      </c>
      <c r="J5" s="144" t="s">
        <v>17</v>
      </c>
      <c r="K5" s="167" t="s">
        <v>79</v>
      </c>
      <c r="L5" s="144" t="s">
        <v>47</v>
      </c>
      <c r="M5" s="144" t="s">
        <v>48</v>
      </c>
      <c r="N5" s="144" t="s">
        <v>59</v>
      </c>
      <c r="O5" s="144" t="s">
        <v>16</v>
      </c>
      <c r="P5" s="144" t="s">
        <v>17</v>
      </c>
      <c r="Q5" s="167" t="s">
        <v>79</v>
      </c>
      <c r="R5"/>
      <c r="S5" s="147" t="s">
        <v>9</v>
      </c>
      <c r="T5" s="147" t="s">
        <v>10</v>
      </c>
      <c r="U5" s="91" t="s">
        <v>68</v>
      </c>
      <c r="V5" s="91" t="s">
        <v>69</v>
      </c>
      <c r="W5" s="79" t="s">
        <v>70</v>
      </c>
    </row>
    <row r="6" spans="1:32" ht="18" x14ac:dyDescent="0.15">
      <c r="A6" s="101"/>
      <c r="B6" s="95" t="s">
        <v>89</v>
      </c>
      <c r="C6" s="164"/>
      <c r="D6" s="160"/>
      <c r="E6" s="165"/>
      <c r="F6" s="318" t="s">
        <v>90</v>
      </c>
      <c r="G6" s="319"/>
      <c r="H6" s="319"/>
      <c r="I6" s="319"/>
      <c r="J6" s="319"/>
      <c r="K6" s="320"/>
      <c r="L6" s="318" t="s">
        <v>90</v>
      </c>
      <c r="M6" s="319"/>
      <c r="N6" s="319"/>
      <c r="O6" s="319"/>
      <c r="P6" s="319"/>
      <c r="Q6" s="320"/>
      <c r="S6" s="323"/>
      <c r="T6" s="324"/>
    </row>
    <row r="7" spans="1:32" s="86" customFormat="1" ht="19" x14ac:dyDescent="0.15">
      <c r="A7" s="80"/>
      <c r="B7" s="29"/>
      <c r="C7" s="30"/>
      <c r="D7" s="66"/>
      <c r="E7" s="16"/>
      <c r="F7" s="83"/>
      <c r="G7" s="83"/>
      <c r="H7" s="103">
        <f t="shared" ref="H7:H16" si="0">IFERROR(IF(F7=0,0,((AVERAGE(F7:G7))/U7)),"test")</f>
        <v>0</v>
      </c>
      <c r="I7" s="82"/>
      <c r="J7" s="81">
        <f>IF(I7=0,,IF(I7&gt;10,,11-(I7)))</f>
        <v>0</v>
      </c>
      <c r="K7" s="122" t="str">
        <f>IF(H7="test","-",IF(H7&gt;=0.6,"Q1","-"))</f>
        <v>-</v>
      </c>
      <c r="L7" s="83"/>
      <c r="M7" s="83"/>
      <c r="N7" s="103">
        <f t="shared" ref="N7:N16" si="1">IFERROR(IF(L7=0,0,((AVERAGE(L7:M7))/V7)),"test")</f>
        <v>0</v>
      </c>
      <c r="O7" s="82"/>
      <c r="P7" s="81">
        <f>IF(O7=0,,IF(O7&gt;10,,11-(O7)))</f>
        <v>0</v>
      </c>
      <c r="Q7" s="122" t="str">
        <f>IF(N7="test","-",IF(N7&gt;=0.6,"Q1","-"))</f>
        <v>-</v>
      </c>
      <c r="R7" s="4"/>
      <c r="S7" s="84">
        <f>P7+J7</f>
        <v>0</v>
      </c>
      <c r="T7" s="9"/>
      <c r="U7" s="85">
        <v>0</v>
      </c>
      <c r="V7" s="85">
        <v>0</v>
      </c>
      <c r="W7" s="104" t="str">
        <f>IFERROR(AVERAGE(F7:G7,L7:M7),"-")</f>
        <v>-</v>
      </c>
    </row>
    <row r="8" spans="1:32" s="86" customFormat="1" ht="19" x14ac:dyDescent="0.15">
      <c r="A8" s="80"/>
      <c r="B8" s="29"/>
      <c r="C8" s="30"/>
      <c r="D8" s="66"/>
      <c r="E8" s="16"/>
      <c r="F8" s="83"/>
      <c r="G8" s="83"/>
      <c r="H8" s="103">
        <f t="shared" si="0"/>
        <v>0</v>
      </c>
      <c r="I8" s="82"/>
      <c r="J8" s="81">
        <f t="shared" ref="J8:J10" si="2">IF(I8=0,,IF(I8&gt;10,,11-(I8)))</f>
        <v>0</v>
      </c>
      <c r="K8" s="122" t="str">
        <f t="shared" ref="K8:K10" si="3">IF(H8&gt;=0.6,"Q1","-")</f>
        <v>-</v>
      </c>
      <c r="L8" s="83"/>
      <c r="M8" s="83"/>
      <c r="N8" s="103">
        <f t="shared" si="1"/>
        <v>0</v>
      </c>
      <c r="O8" s="82"/>
      <c r="P8" s="81">
        <f t="shared" ref="P8:P10" si="4">IF(O8=0,,IF(O8&gt;10,,11-(O8)))</f>
        <v>0</v>
      </c>
      <c r="Q8" s="122" t="str">
        <f t="shared" ref="Q8:Q10" si="5">IF(N8&gt;=0.6,"Q1","-")</f>
        <v>-</v>
      </c>
      <c r="R8" s="4"/>
      <c r="S8" s="84">
        <f t="shared" ref="S8:S10" si="6">P8+J8</f>
        <v>0</v>
      </c>
      <c r="T8" s="9"/>
      <c r="U8" s="85">
        <v>0</v>
      </c>
      <c r="V8" s="85">
        <v>0</v>
      </c>
      <c r="W8" s="104" t="str">
        <f t="shared" ref="W8:W10" si="7">IFERROR(AVERAGE(F8:G8,L8:M8),"-")</f>
        <v>-</v>
      </c>
    </row>
    <row r="9" spans="1:32" s="86" customFormat="1" ht="19" x14ac:dyDescent="0.15">
      <c r="A9" s="80"/>
      <c r="B9" s="29"/>
      <c r="C9" s="30"/>
      <c r="D9" s="66"/>
      <c r="E9" s="16"/>
      <c r="F9" s="83"/>
      <c r="G9" s="83"/>
      <c r="H9" s="103">
        <f t="shared" si="0"/>
        <v>0</v>
      </c>
      <c r="I9" s="82"/>
      <c r="J9" s="81">
        <f t="shared" si="2"/>
        <v>0</v>
      </c>
      <c r="K9" s="122" t="str">
        <f t="shared" si="3"/>
        <v>-</v>
      </c>
      <c r="L9" s="83"/>
      <c r="M9" s="83"/>
      <c r="N9" s="103">
        <f t="shared" si="1"/>
        <v>0</v>
      </c>
      <c r="O9" s="82"/>
      <c r="P9" s="81">
        <f t="shared" si="4"/>
        <v>0</v>
      </c>
      <c r="Q9" s="122" t="str">
        <f t="shared" si="5"/>
        <v>-</v>
      </c>
      <c r="R9" s="4"/>
      <c r="S9" s="84">
        <f t="shared" si="6"/>
        <v>0</v>
      </c>
      <c r="T9" s="9"/>
      <c r="U9" s="85">
        <v>0</v>
      </c>
      <c r="V9" s="85">
        <v>0</v>
      </c>
      <c r="W9" s="104" t="str">
        <f t="shared" si="7"/>
        <v>-</v>
      </c>
    </row>
    <row r="10" spans="1:32" s="86" customFormat="1" ht="19" x14ac:dyDescent="0.15">
      <c r="A10" s="80"/>
      <c r="B10" s="29"/>
      <c r="C10" s="30"/>
      <c r="D10" s="66"/>
      <c r="E10" s="55"/>
      <c r="F10" s="83"/>
      <c r="G10" s="83"/>
      <c r="H10" s="103">
        <f t="shared" si="0"/>
        <v>0</v>
      </c>
      <c r="I10" s="82"/>
      <c r="J10" s="81">
        <f t="shared" si="2"/>
        <v>0</v>
      </c>
      <c r="K10" s="122" t="str">
        <f t="shared" si="3"/>
        <v>-</v>
      </c>
      <c r="L10" s="83"/>
      <c r="M10" s="83"/>
      <c r="N10" s="103">
        <f t="shared" si="1"/>
        <v>0</v>
      </c>
      <c r="O10" s="82"/>
      <c r="P10" s="81">
        <f t="shared" si="4"/>
        <v>0</v>
      </c>
      <c r="Q10" s="122" t="str">
        <f t="shared" si="5"/>
        <v>-</v>
      </c>
      <c r="R10" s="4"/>
      <c r="S10" s="84">
        <f t="shared" si="6"/>
        <v>0</v>
      </c>
      <c r="T10" s="9"/>
      <c r="U10" s="85">
        <v>0</v>
      </c>
      <c r="V10" s="85">
        <v>0</v>
      </c>
      <c r="W10" s="104" t="str">
        <f t="shared" si="7"/>
        <v>-</v>
      </c>
    </row>
    <row r="11" spans="1:32" s="86" customFormat="1" ht="19" x14ac:dyDescent="0.15">
      <c r="A11" s="80"/>
      <c r="B11" s="29"/>
      <c r="C11" s="30"/>
      <c r="D11" s="66"/>
      <c r="E11" s="55"/>
      <c r="F11" s="83"/>
      <c r="G11" s="83"/>
      <c r="H11" s="103">
        <f t="shared" si="0"/>
        <v>0</v>
      </c>
      <c r="I11" s="82"/>
      <c r="J11" s="81">
        <f t="shared" ref="J11:J16" si="8">IF(I11=0,,IF(I11&gt;10,,11-(I11)))</f>
        <v>0</v>
      </c>
      <c r="K11" s="122" t="str">
        <f t="shared" ref="K11:K16" si="9">IF(H11&gt;=0.6,"Q1","-")</f>
        <v>-</v>
      </c>
      <c r="L11" s="83"/>
      <c r="M11" s="83"/>
      <c r="N11" s="103">
        <f t="shared" si="1"/>
        <v>0</v>
      </c>
      <c r="O11" s="82"/>
      <c r="P11" s="81">
        <f t="shared" ref="P11:P16" si="10">IF(O11=0,,IF(O11&gt;10,,11-(O11)))</f>
        <v>0</v>
      </c>
      <c r="Q11" s="122" t="str">
        <f t="shared" ref="Q11:Q16" si="11">IF(N11&gt;=0.6,"Q1","-")</f>
        <v>-</v>
      </c>
      <c r="R11" s="4"/>
      <c r="S11" s="84">
        <f t="shared" ref="S11:S16" si="12">P11+J11</f>
        <v>0</v>
      </c>
      <c r="T11" s="9"/>
      <c r="U11" s="85">
        <v>0</v>
      </c>
      <c r="V11" s="85">
        <v>0</v>
      </c>
      <c r="W11" s="104" t="str">
        <f t="shared" ref="W11:W16" si="13">IFERROR(AVERAGE(F11:G11,L11:M11),"-")</f>
        <v>-</v>
      </c>
    </row>
    <row r="12" spans="1:32" s="86" customFormat="1" ht="19" x14ac:dyDescent="0.15">
      <c r="A12" s="80"/>
      <c r="B12" s="29"/>
      <c r="C12" s="30"/>
      <c r="D12" s="66"/>
      <c r="E12" s="55"/>
      <c r="F12" s="83"/>
      <c r="G12" s="83"/>
      <c r="H12" s="103">
        <f t="shared" si="0"/>
        <v>0</v>
      </c>
      <c r="I12" s="82"/>
      <c r="J12" s="81">
        <f t="shared" si="8"/>
        <v>0</v>
      </c>
      <c r="K12" s="122" t="str">
        <f t="shared" si="9"/>
        <v>-</v>
      </c>
      <c r="L12" s="83"/>
      <c r="M12" s="83"/>
      <c r="N12" s="103">
        <f t="shared" si="1"/>
        <v>0</v>
      </c>
      <c r="O12" s="82"/>
      <c r="P12" s="81">
        <f t="shared" si="10"/>
        <v>0</v>
      </c>
      <c r="Q12" s="122" t="str">
        <f t="shared" si="11"/>
        <v>-</v>
      </c>
      <c r="R12" s="4"/>
      <c r="S12" s="84">
        <f t="shared" si="12"/>
        <v>0</v>
      </c>
      <c r="T12" s="9"/>
      <c r="U12" s="85">
        <v>0</v>
      </c>
      <c r="V12" s="85">
        <v>0</v>
      </c>
      <c r="W12" s="104" t="str">
        <f t="shared" si="13"/>
        <v>-</v>
      </c>
    </row>
    <row r="13" spans="1:32" s="86" customFormat="1" ht="19" x14ac:dyDescent="0.15">
      <c r="A13" s="80"/>
      <c r="B13" s="29"/>
      <c r="C13" s="30"/>
      <c r="D13" s="66"/>
      <c r="E13" s="55"/>
      <c r="F13" s="83"/>
      <c r="G13" s="83"/>
      <c r="H13" s="103">
        <f t="shared" si="0"/>
        <v>0</v>
      </c>
      <c r="I13" s="82"/>
      <c r="J13" s="81">
        <f t="shared" si="8"/>
        <v>0</v>
      </c>
      <c r="K13" s="122" t="str">
        <f t="shared" si="9"/>
        <v>-</v>
      </c>
      <c r="L13" s="83"/>
      <c r="M13" s="83"/>
      <c r="N13" s="103">
        <f t="shared" si="1"/>
        <v>0</v>
      </c>
      <c r="O13" s="82"/>
      <c r="P13" s="81">
        <f t="shared" si="10"/>
        <v>0</v>
      </c>
      <c r="Q13" s="122" t="str">
        <f t="shared" si="11"/>
        <v>-</v>
      </c>
      <c r="R13" s="4"/>
      <c r="S13" s="84">
        <f t="shared" si="12"/>
        <v>0</v>
      </c>
      <c r="T13" s="9"/>
      <c r="U13" s="85">
        <v>0</v>
      </c>
      <c r="V13" s="85">
        <v>0</v>
      </c>
      <c r="W13" s="104" t="str">
        <f t="shared" si="13"/>
        <v>-</v>
      </c>
    </row>
    <row r="14" spans="1:32" s="86" customFormat="1" ht="19" x14ac:dyDescent="0.15">
      <c r="A14" s="80"/>
      <c r="B14" s="29"/>
      <c r="C14" s="30"/>
      <c r="D14" s="66"/>
      <c r="E14" s="55"/>
      <c r="F14" s="83"/>
      <c r="G14" s="83"/>
      <c r="H14" s="103">
        <f t="shared" si="0"/>
        <v>0</v>
      </c>
      <c r="I14" s="82"/>
      <c r="J14" s="81">
        <f t="shared" si="8"/>
        <v>0</v>
      </c>
      <c r="K14" s="122" t="str">
        <f t="shared" si="9"/>
        <v>-</v>
      </c>
      <c r="L14" s="83"/>
      <c r="M14" s="83"/>
      <c r="N14" s="103">
        <f t="shared" si="1"/>
        <v>0</v>
      </c>
      <c r="O14" s="82"/>
      <c r="P14" s="81">
        <f t="shared" si="10"/>
        <v>0</v>
      </c>
      <c r="Q14" s="122" t="str">
        <f t="shared" si="11"/>
        <v>-</v>
      </c>
      <c r="R14" s="4"/>
      <c r="S14" s="84">
        <f t="shared" si="12"/>
        <v>0</v>
      </c>
      <c r="T14" s="9"/>
      <c r="U14" s="85">
        <v>0</v>
      </c>
      <c r="V14" s="85">
        <v>0</v>
      </c>
      <c r="W14" s="104" t="str">
        <f t="shared" si="13"/>
        <v>-</v>
      </c>
    </row>
    <row r="15" spans="1:32" s="86" customFormat="1" ht="19" x14ac:dyDescent="0.15">
      <c r="A15" s="80"/>
      <c r="B15" s="29"/>
      <c r="C15" s="30"/>
      <c r="D15" s="66"/>
      <c r="E15" s="55"/>
      <c r="F15" s="83"/>
      <c r="G15" s="83"/>
      <c r="H15" s="103">
        <f t="shared" si="0"/>
        <v>0</v>
      </c>
      <c r="I15" s="82"/>
      <c r="J15" s="81">
        <f t="shared" si="8"/>
        <v>0</v>
      </c>
      <c r="K15" s="122" t="str">
        <f t="shared" si="9"/>
        <v>-</v>
      </c>
      <c r="L15" s="83"/>
      <c r="M15" s="83"/>
      <c r="N15" s="103">
        <f t="shared" si="1"/>
        <v>0</v>
      </c>
      <c r="O15" s="82"/>
      <c r="P15" s="81">
        <f t="shared" si="10"/>
        <v>0</v>
      </c>
      <c r="Q15" s="122" t="str">
        <f t="shared" si="11"/>
        <v>-</v>
      </c>
      <c r="R15" s="4"/>
      <c r="S15" s="84">
        <f t="shared" si="12"/>
        <v>0</v>
      </c>
      <c r="T15" s="9"/>
      <c r="U15" s="85">
        <v>0</v>
      </c>
      <c r="V15" s="85">
        <v>0</v>
      </c>
      <c r="W15" s="104" t="str">
        <f t="shared" si="13"/>
        <v>-</v>
      </c>
    </row>
    <row r="16" spans="1:32" s="86" customFormat="1" ht="19" x14ac:dyDescent="0.15">
      <c r="A16" s="80"/>
      <c r="B16" s="29"/>
      <c r="C16" s="30"/>
      <c r="D16" s="66"/>
      <c r="E16" s="55"/>
      <c r="F16" s="83"/>
      <c r="G16" s="83"/>
      <c r="H16" s="103">
        <f t="shared" si="0"/>
        <v>0</v>
      </c>
      <c r="I16" s="82"/>
      <c r="J16" s="81">
        <f t="shared" si="8"/>
        <v>0</v>
      </c>
      <c r="K16" s="122" t="str">
        <f t="shared" si="9"/>
        <v>-</v>
      </c>
      <c r="L16" s="83"/>
      <c r="M16" s="83"/>
      <c r="N16" s="103">
        <f t="shared" si="1"/>
        <v>0</v>
      </c>
      <c r="O16" s="82"/>
      <c r="P16" s="81">
        <f t="shared" si="10"/>
        <v>0</v>
      </c>
      <c r="Q16" s="122" t="str">
        <f t="shared" si="11"/>
        <v>-</v>
      </c>
      <c r="R16" s="4"/>
      <c r="S16" s="84">
        <f t="shared" si="12"/>
        <v>0</v>
      </c>
      <c r="T16" s="9"/>
      <c r="U16" s="85">
        <v>0</v>
      </c>
      <c r="V16" s="85">
        <v>0</v>
      </c>
      <c r="W16" s="104" t="str">
        <f t="shared" si="13"/>
        <v>-</v>
      </c>
    </row>
  </sheetData>
  <mergeCells count="6">
    <mergeCell ref="F6:K6"/>
    <mergeCell ref="L6:Q6"/>
    <mergeCell ref="O1:T1"/>
    <mergeCell ref="S3:T3"/>
    <mergeCell ref="S4:T4"/>
    <mergeCell ref="S6:T6"/>
  </mergeCells>
  <conditionalFormatting sqref="F7:J10 L7:P10">
    <cfRule type="cellIs" dxfId="231" priority="10" operator="equal">
      <formula>0</formula>
    </cfRule>
  </conditionalFormatting>
  <conditionalFormatting sqref="Q8:Q10">
    <cfRule type="containsText" dxfId="230" priority="6" operator="containsText" text="Q">
      <formula>NOT(ISERROR(SEARCH("Q",Q8)))</formula>
    </cfRule>
  </conditionalFormatting>
  <conditionalFormatting sqref="K7:K10">
    <cfRule type="containsText" dxfId="229" priority="7" operator="containsText" text="Q">
      <formula>NOT(ISERROR(SEARCH("Q",K7)))</formula>
    </cfRule>
  </conditionalFormatting>
  <conditionalFormatting sqref="Q11:Q16">
    <cfRule type="containsText" dxfId="228" priority="2" operator="containsText" text="Q">
      <formula>NOT(ISERROR(SEARCH("Q",Q11)))</formula>
    </cfRule>
  </conditionalFormatting>
  <conditionalFormatting sqref="F11:J16 L11:P16">
    <cfRule type="cellIs" dxfId="227" priority="4" operator="equal">
      <formula>0</formula>
    </cfRule>
  </conditionalFormatting>
  <conditionalFormatting sqref="K11:K16">
    <cfRule type="containsText" dxfId="226" priority="3" operator="containsText" text="Q">
      <formula>NOT(ISERROR(SEARCH("Q",K11)))</formula>
    </cfRule>
  </conditionalFormatting>
  <conditionalFormatting sqref="Q7">
    <cfRule type="containsText" dxfId="225" priority="1" operator="containsText" text="Q">
      <formula>NOT(ISERROR(SEARCH("Q",Q7)))</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F26"/>
  <sheetViews>
    <sheetView showGridLines="0" showRowColHeaders="0" topLeftCell="C1" zoomScale="90" zoomScaleNormal="90" workbookViewId="0">
      <selection activeCell="N1" sqref="N1:T2"/>
    </sheetView>
  </sheetViews>
  <sheetFormatPr baseColWidth="10" defaultColWidth="8.83203125" defaultRowHeight="13" x14ac:dyDescent="0.15"/>
  <cols>
    <col min="1" max="1" width="6.33203125" customWidth="1"/>
    <col min="2" max="2" width="24.1640625" customWidth="1"/>
    <col min="3" max="3" width="29.1640625" customWidth="1"/>
    <col min="4" max="4" width="9.1640625" customWidth="1"/>
    <col min="5" max="5" width="16.1640625" customWidth="1"/>
    <col min="6" max="7" width="9.5" customWidth="1"/>
    <col min="8" max="9" width="10.1640625" customWidth="1"/>
    <col min="10" max="10" width="9.83203125" customWidth="1"/>
    <col min="11" max="11" width="2" customWidth="1"/>
    <col min="12" max="12" width="7.5" customWidth="1"/>
    <col min="13" max="13" width="8.33203125" customWidth="1"/>
    <col min="14" max="14" width="6.83203125" customWidth="1"/>
    <col min="15" max="15" width="7.1640625" customWidth="1"/>
    <col min="16" max="16" width="2" customWidth="1"/>
    <col min="17" max="17" width="11.1640625" customWidth="1"/>
    <col min="18" max="18" width="7.6640625" customWidth="1"/>
    <col min="19" max="19" width="1.5" customWidth="1"/>
    <col min="20" max="20" width="6.6640625" customWidth="1"/>
    <col min="21" max="21" width="7.83203125" customWidth="1"/>
    <col min="22" max="22" width="8" customWidth="1"/>
    <col min="23" max="23" width="1.83203125" customWidth="1"/>
    <col min="24" max="24" width="6.6640625" customWidth="1"/>
    <col min="25" max="26" width="8.5" customWidth="1"/>
    <col min="27" max="27" width="9.83203125" customWidth="1"/>
    <col min="28" max="28" width="16.6640625" customWidth="1"/>
  </cols>
  <sheetData>
    <row r="1" spans="1:32" s="4" customFormat="1" ht="24" customHeight="1" x14ac:dyDescent="0.15">
      <c r="A1" s="162"/>
      <c r="B1" s="325" t="s">
        <v>98</v>
      </c>
      <c r="C1" s="325"/>
      <c r="D1" s="325"/>
      <c r="E1" s="325"/>
      <c r="F1" s="325"/>
      <c r="G1" s="325"/>
      <c r="H1" s="325"/>
      <c r="I1" s="325"/>
      <c r="J1" s="325"/>
      <c r="K1" s="325"/>
      <c r="L1" s="325"/>
      <c r="M1" s="325"/>
      <c r="N1" s="322" t="s">
        <v>106</v>
      </c>
      <c r="O1" s="322"/>
      <c r="P1" s="322"/>
      <c r="Q1" s="322"/>
      <c r="R1" s="322"/>
      <c r="S1" s="322"/>
      <c r="T1" s="322"/>
    </row>
    <row r="2" spans="1:32" s="4" customFormat="1" ht="24" customHeight="1" x14ac:dyDescent="0.15">
      <c r="A2" s="162"/>
      <c r="B2" s="325"/>
      <c r="C2" s="325"/>
      <c r="D2" s="325"/>
      <c r="E2" s="325"/>
      <c r="F2" s="325"/>
      <c r="G2" s="325"/>
      <c r="H2" s="325"/>
      <c r="I2" s="325"/>
      <c r="J2" s="325"/>
      <c r="K2" s="325"/>
      <c r="L2" s="325"/>
      <c r="M2" s="325"/>
      <c r="N2" s="322"/>
      <c r="O2" s="322"/>
      <c r="P2" s="322"/>
      <c r="Q2" s="322"/>
      <c r="R2" s="322"/>
      <c r="S2" s="322"/>
      <c r="T2" s="322"/>
    </row>
    <row r="3" spans="1:32" ht="15" x14ac:dyDescent="0.2">
      <c r="A3" s="127"/>
    </row>
    <row r="4" spans="1:32" ht="16" x14ac:dyDescent="0.2">
      <c r="A4" s="128"/>
      <c r="B4" s="61"/>
      <c r="D4" s="61"/>
      <c r="E4" s="61"/>
      <c r="F4" s="163" t="s">
        <v>92</v>
      </c>
      <c r="G4" s="3"/>
      <c r="H4" s="3"/>
      <c r="I4" s="3"/>
      <c r="J4" s="3"/>
      <c r="K4" s="3"/>
      <c r="L4" s="3"/>
      <c r="M4" s="3"/>
      <c r="P4" s="52"/>
    </row>
    <row r="5" spans="1:32" ht="16" x14ac:dyDescent="0.2">
      <c r="A5" s="127"/>
      <c r="D5" s="3"/>
      <c r="P5" s="52"/>
      <c r="Q5" s="330" t="s">
        <v>56</v>
      </c>
      <c r="R5" s="331"/>
      <c r="Y5" s="3"/>
      <c r="Z5" s="3"/>
    </row>
    <row r="6" spans="1:32" ht="25" x14ac:dyDescent="0.25">
      <c r="A6" s="3"/>
      <c r="D6" s="3"/>
      <c r="F6" s="332" t="s">
        <v>44</v>
      </c>
      <c r="G6" s="333"/>
      <c r="H6" s="333"/>
      <c r="I6" s="333"/>
      <c r="J6" s="334"/>
      <c r="L6" s="335" t="s">
        <v>3</v>
      </c>
      <c r="M6" s="336"/>
      <c r="N6" s="336"/>
      <c r="O6" s="336"/>
      <c r="Q6" s="337">
        <v>43533.415263194445</v>
      </c>
      <c r="R6" s="338"/>
      <c r="T6" s="326" t="s">
        <v>29</v>
      </c>
      <c r="Y6" s="3"/>
    </row>
    <row r="7" spans="1:32" ht="42" x14ac:dyDescent="0.15">
      <c r="A7" s="130" t="s">
        <v>81</v>
      </c>
      <c r="B7" s="131" t="s">
        <v>82</v>
      </c>
      <c r="C7" s="132" t="s">
        <v>45</v>
      </c>
      <c r="D7" s="133" t="s">
        <v>46</v>
      </c>
      <c r="E7" s="132" t="s">
        <v>6</v>
      </c>
      <c r="F7" s="134" t="s">
        <v>47</v>
      </c>
      <c r="G7" s="134" t="s">
        <v>48</v>
      </c>
      <c r="H7" s="134" t="s">
        <v>83</v>
      </c>
      <c r="I7" s="134" t="s">
        <v>84</v>
      </c>
      <c r="J7" s="134" t="s">
        <v>85</v>
      </c>
      <c r="L7" s="133" t="s">
        <v>49</v>
      </c>
      <c r="M7" s="133" t="s">
        <v>52</v>
      </c>
      <c r="N7" s="133" t="s">
        <v>50</v>
      </c>
      <c r="O7" s="133" t="s">
        <v>51</v>
      </c>
      <c r="Q7" s="134" t="s">
        <v>53</v>
      </c>
      <c r="R7" s="134" t="s">
        <v>54</v>
      </c>
      <c r="T7" s="327"/>
      <c r="U7" s="123" t="s">
        <v>86</v>
      </c>
      <c r="V7" s="65" t="s">
        <v>55</v>
      </c>
      <c r="X7" s="152" t="s">
        <v>80</v>
      </c>
      <c r="Y7" s="152" t="s">
        <v>87</v>
      </c>
      <c r="Z7" s="152" t="s">
        <v>88</v>
      </c>
    </row>
    <row r="8" spans="1:32" ht="20" x14ac:dyDescent="0.15">
      <c r="A8" s="135"/>
      <c r="B8" s="136" t="s">
        <v>89</v>
      </c>
      <c r="C8" s="137"/>
      <c r="D8" s="138"/>
      <c r="E8" s="137"/>
      <c r="F8" s="137"/>
      <c r="G8" s="139"/>
      <c r="H8" s="139"/>
      <c r="I8" s="139"/>
      <c r="J8" s="140"/>
      <c r="L8" s="137"/>
      <c r="M8" s="140"/>
      <c r="N8" s="139"/>
      <c r="O8" s="139"/>
      <c r="Q8" s="328"/>
      <c r="R8" s="329"/>
      <c r="T8" s="51"/>
      <c r="U8" s="51"/>
      <c r="V8" s="51"/>
      <c r="X8" s="153"/>
      <c r="Y8" s="154"/>
      <c r="Z8" s="155"/>
    </row>
    <row r="9" spans="1:32" ht="18" x14ac:dyDescent="0.15">
      <c r="A9" s="116">
        <v>23</v>
      </c>
      <c r="B9" s="125" t="s">
        <v>93</v>
      </c>
      <c r="C9" s="99" t="s">
        <v>94</v>
      </c>
      <c r="D9" s="141">
        <v>12345</v>
      </c>
      <c r="E9" s="16" t="s">
        <v>95</v>
      </c>
      <c r="F9" s="67">
        <v>149.5</v>
      </c>
      <c r="G9" s="67">
        <v>145</v>
      </c>
      <c r="H9" s="142">
        <f t="shared" ref="H9:I11" si="0">IFERROR(IF(F9=0,0,(F9/$X9)),0)</f>
        <v>0.57499999999999996</v>
      </c>
      <c r="I9" s="142">
        <f t="shared" si="0"/>
        <v>0.55769230769230771</v>
      </c>
      <c r="J9" s="105">
        <f>IF(X9=0,"test",IF(F9=0,0,ROUND(((1-(AVERAGE(H9:I9)))*1.5)*100,1)))</f>
        <v>65</v>
      </c>
      <c r="K9" s="4"/>
      <c r="L9" s="143"/>
      <c r="M9" s="68">
        <v>96.19</v>
      </c>
      <c r="N9" s="151">
        <f>IF(AND(M9&gt;0,Y9&gt;0),ROUNDUP((ABS(Z9)),0)*0.4,"time")</f>
        <v>2.8000000000000003</v>
      </c>
      <c r="O9" s="67">
        <f>IF(N9="time",0,N9+L9)</f>
        <v>2.8000000000000003</v>
      </c>
      <c r="Q9" s="106">
        <f>IFERROR(IF(M9=0,0,J9+O9),"SJ")</f>
        <v>67.8</v>
      </c>
      <c r="R9" s="15">
        <v>1</v>
      </c>
      <c r="S9" s="4"/>
      <c r="T9" s="38" t="str">
        <f>IF(M9=0,"-",IF(AND((AVERAGE(F9:G9)/X9)&gt;=0.5,O9&lt;=4),"Q","-"))</f>
        <v>Q</v>
      </c>
      <c r="U9" s="126">
        <f>IF(F9=0,0,(IF(X9=0,"???",((AVERAGE(F9:G9))/X9))))</f>
        <v>0.56634615384615383</v>
      </c>
      <c r="V9" s="15">
        <f>IF(R9=0,,IF(R9&gt;10,,11-(R9)))</f>
        <v>10</v>
      </c>
      <c r="W9" s="4"/>
      <c r="X9" s="156">
        <v>260</v>
      </c>
      <c r="Y9" s="157">
        <v>90</v>
      </c>
      <c r="Z9" s="158">
        <f>IF((M9-Y9)=0,0,ABS(M9-Y9))</f>
        <v>6.1899999999999977</v>
      </c>
      <c r="AB9" s="4"/>
      <c r="AC9" s="4"/>
      <c r="AD9" s="4"/>
      <c r="AE9" s="4"/>
      <c r="AF9" s="4"/>
    </row>
    <row r="10" spans="1:32" ht="18" x14ac:dyDescent="0.15">
      <c r="A10" s="116"/>
      <c r="B10" s="125"/>
      <c r="C10" s="99"/>
      <c r="D10" s="141"/>
      <c r="E10" s="16"/>
      <c r="F10" s="67">
        <v>0</v>
      </c>
      <c r="G10" s="67">
        <v>0</v>
      </c>
      <c r="H10" s="142">
        <f t="shared" si="0"/>
        <v>0</v>
      </c>
      <c r="I10" s="142">
        <f t="shared" si="0"/>
        <v>0</v>
      </c>
      <c r="J10" s="105" t="str">
        <f t="shared" ref="J10:J11" si="1">IF(X10=0,"test",IF(F10=0,0,ROUND(((1-(AVERAGE(H10:I10)))*1.5)*100,1)))</f>
        <v>test</v>
      </c>
      <c r="K10" s="4"/>
      <c r="L10" s="143"/>
      <c r="M10" s="68">
        <v>0</v>
      </c>
      <c r="N10" s="151" t="str">
        <f>IF(AND(M10&gt;0,Y10&gt;0),ROUNDUP((ABS(Z10)),0)*0.4,"time")</f>
        <v>time</v>
      </c>
      <c r="O10" s="67">
        <f>IF(N10="time",0,N10+L10)</f>
        <v>0</v>
      </c>
      <c r="Q10" s="106">
        <f t="shared" ref="Q10:Q11" si="2">IFERROR(IF(M10=0,0,J10+O10),"SJ")</f>
        <v>0</v>
      </c>
      <c r="R10" s="15"/>
      <c r="S10" s="4"/>
      <c r="T10" s="38" t="str">
        <f t="shared" ref="T10:T11" si="3">IF(M10=0,"-",IF(AND((AVERAGE(F10:G10)/X10)&gt;=0.5,O10&lt;=4),"Q","-"))</f>
        <v>-</v>
      </c>
      <c r="U10" s="126">
        <f t="shared" ref="U10:U11" si="4">IF(F10=0,0,(IF(X10=0,"???",((AVERAGE(F10:G10))/X10))))</f>
        <v>0</v>
      </c>
      <c r="V10" s="15">
        <f t="shared" ref="V10:V11" si="5">IF(R10=0,,IF(R10&gt;10,,11-(R10)))</f>
        <v>0</v>
      </c>
      <c r="W10" s="4"/>
      <c r="X10" s="156">
        <v>0</v>
      </c>
      <c r="Y10" s="157">
        <v>0</v>
      </c>
      <c r="Z10" s="158">
        <f t="shared" ref="Z10:Z11" si="6">IF((M10-Y10)=0,0,ABS(M10-Y10))</f>
        <v>0</v>
      </c>
      <c r="AB10" s="4"/>
      <c r="AC10" s="4"/>
      <c r="AD10" s="4"/>
      <c r="AE10" s="4"/>
      <c r="AF10" s="4"/>
    </row>
    <row r="11" spans="1:32" ht="18" x14ac:dyDescent="0.15">
      <c r="A11" s="116"/>
      <c r="B11" s="125"/>
      <c r="C11" s="125"/>
      <c r="D11" s="141"/>
      <c r="E11" s="16"/>
      <c r="F11" s="67">
        <v>0</v>
      </c>
      <c r="G11" s="67">
        <v>0</v>
      </c>
      <c r="H11" s="142">
        <f t="shared" si="0"/>
        <v>0</v>
      </c>
      <c r="I11" s="142">
        <f t="shared" si="0"/>
        <v>0</v>
      </c>
      <c r="J11" s="105" t="str">
        <f t="shared" si="1"/>
        <v>test</v>
      </c>
      <c r="K11" s="4"/>
      <c r="L11" s="143"/>
      <c r="M11" s="68">
        <v>0</v>
      </c>
      <c r="N11" s="151" t="str">
        <f>IF(AND(M11&gt;0,Y11&gt;0),ROUNDUP((ABS(Z11)),0)*0.4,"time")</f>
        <v>time</v>
      </c>
      <c r="O11" s="67">
        <f>IF(N11="time",0,N11+L11)</f>
        <v>0</v>
      </c>
      <c r="Q11" s="106">
        <f t="shared" si="2"/>
        <v>0</v>
      </c>
      <c r="R11" s="15"/>
      <c r="S11" s="4"/>
      <c r="T11" s="38" t="str">
        <f t="shared" si="3"/>
        <v>-</v>
      </c>
      <c r="U11" s="126">
        <f t="shared" si="4"/>
        <v>0</v>
      </c>
      <c r="V11" s="15">
        <f t="shared" si="5"/>
        <v>0</v>
      </c>
      <c r="W11" s="4"/>
      <c r="X11" s="156">
        <v>0</v>
      </c>
      <c r="Y11" s="157">
        <v>0</v>
      </c>
      <c r="Z11" s="158">
        <f t="shared" si="6"/>
        <v>0</v>
      </c>
      <c r="AB11" s="4"/>
      <c r="AC11" s="4"/>
      <c r="AD11" s="4"/>
      <c r="AE11" s="4"/>
      <c r="AF11" s="4"/>
    </row>
    <row r="12" spans="1:32" ht="20" x14ac:dyDescent="0.15">
      <c r="A12" s="135"/>
      <c r="B12" s="136" t="s">
        <v>89</v>
      </c>
      <c r="C12" s="137"/>
      <c r="D12" s="138"/>
      <c r="E12" s="137"/>
      <c r="F12" s="137"/>
      <c r="G12" s="139"/>
      <c r="H12" s="139"/>
      <c r="I12" s="139"/>
      <c r="J12" s="140"/>
      <c r="L12" s="137"/>
      <c r="M12" s="140"/>
      <c r="N12" s="139"/>
      <c r="O12" s="139"/>
      <c r="Q12" s="328"/>
      <c r="R12" s="329"/>
      <c r="T12" s="51"/>
      <c r="U12" s="51"/>
      <c r="V12" s="51"/>
      <c r="X12" s="153"/>
      <c r="Y12" s="154"/>
      <c r="Z12" s="155"/>
    </row>
    <row r="13" spans="1:32" ht="15" x14ac:dyDescent="0.2">
      <c r="A13" s="127"/>
      <c r="D13" s="3"/>
      <c r="Y13" s="3"/>
      <c r="Z13" s="3"/>
    </row>
    <row r="14" spans="1:32" ht="15" x14ac:dyDescent="0.2">
      <c r="A14" s="127"/>
      <c r="D14" s="3"/>
      <c r="Y14" s="3"/>
      <c r="Z14" s="3"/>
    </row>
    <row r="15" spans="1:32" ht="15" x14ac:dyDescent="0.2">
      <c r="A15" s="127"/>
      <c r="D15" s="3"/>
      <c r="Y15" s="3"/>
      <c r="Z15" s="3"/>
    </row>
    <row r="16" spans="1:32" ht="15" x14ac:dyDescent="0.2">
      <c r="A16" s="127"/>
      <c r="D16" s="3"/>
      <c r="Y16" s="3"/>
      <c r="Z16" s="3"/>
    </row>
    <row r="17" spans="1:26" ht="15" x14ac:dyDescent="0.2">
      <c r="A17" s="127"/>
      <c r="D17" s="3"/>
      <c r="Y17" s="3"/>
      <c r="Z17" s="3"/>
    </row>
    <row r="18" spans="1:26" ht="15" x14ac:dyDescent="0.2">
      <c r="A18" s="127"/>
      <c r="D18" s="3"/>
      <c r="Y18" s="3"/>
      <c r="Z18" s="3"/>
    </row>
    <row r="19" spans="1:26" ht="15" x14ac:dyDescent="0.2">
      <c r="A19" s="127"/>
      <c r="D19" s="3"/>
      <c r="P19" s="52"/>
      <c r="Y19" s="3"/>
      <c r="Z19" s="3"/>
    </row>
    <row r="20" spans="1:26" ht="15" x14ac:dyDescent="0.2">
      <c r="A20" s="127"/>
      <c r="D20" s="3"/>
      <c r="P20" s="52"/>
      <c r="Y20" s="3"/>
      <c r="Z20" s="3"/>
    </row>
    <row r="25" spans="1:26" ht="20" x14ac:dyDescent="0.2">
      <c r="B25" s="39" t="s">
        <v>73</v>
      </c>
    </row>
    <row r="26" spans="1:26" ht="20" x14ac:dyDescent="0.2">
      <c r="B26" s="102" t="s">
        <v>74</v>
      </c>
    </row>
  </sheetData>
  <sheetProtection sheet="1" objects="1" scenarios="1" selectLockedCells="1" selectUnlockedCells="1"/>
  <mergeCells count="9">
    <mergeCell ref="B1:M2"/>
    <mergeCell ref="N1:T2"/>
    <mergeCell ref="T6:T7"/>
    <mergeCell ref="Q8:R8"/>
    <mergeCell ref="Q12:R12"/>
    <mergeCell ref="Q5:R5"/>
    <mergeCell ref="F6:J6"/>
    <mergeCell ref="L6:O6"/>
    <mergeCell ref="Q6:R6"/>
  </mergeCells>
  <conditionalFormatting sqref="U13:U20">
    <cfRule type="cellIs" dxfId="224" priority="19" operator="equal">
      <formula>"???"</formula>
    </cfRule>
    <cfRule type="cellIs" dxfId="223" priority="20" operator="greaterThanOrEqual">
      <formula>0.5</formula>
    </cfRule>
  </conditionalFormatting>
  <conditionalFormatting sqref="T6:T7">
    <cfRule type="cellIs" dxfId="222" priority="18" operator="equal">
      <formula>"Q"</formula>
    </cfRule>
  </conditionalFormatting>
  <conditionalFormatting sqref="U7">
    <cfRule type="cellIs" dxfId="221" priority="16" operator="equal">
      <formula>"???"</formula>
    </cfRule>
    <cfRule type="cellIs" dxfId="220" priority="17" operator="greaterThanOrEqual">
      <formula>0.5</formula>
    </cfRule>
  </conditionalFormatting>
  <conditionalFormatting sqref="T8:V8">
    <cfRule type="cellIs" dxfId="219" priority="15" operator="equal">
      <formula>"Q"</formula>
    </cfRule>
  </conditionalFormatting>
  <conditionalFormatting sqref="U9">
    <cfRule type="cellIs" dxfId="218" priority="13" operator="equal">
      <formula>"???"</formula>
    </cfRule>
    <cfRule type="cellIs" dxfId="217" priority="14" operator="greaterThanOrEqual">
      <formula>0.5</formula>
    </cfRule>
  </conditionalFormatting>
  <conditionalFormatting sqref="T9">
    <cfRule type="cellIs" dxfId="216" priority="12" operator="equal">
      <formula>"Q"</formula>
    </cfRule>
  </conditionalFormatting>
  <conditionalFormatting sqref="Q9:R9 L9:M9">
    <cfRule type="cellIs" dxfId="215" priority="11" operator="equal">
      <formula>0</formula>
    </cfRule>
  </conditionalFormatting>
  <conditionalFormatting sqref="U10:U11">
    <cfRule type="cellIs" dxfId="214" priority="9" operator="equal">
      <formula>"???"</formula>
    </cfRule>
    <cfRule type="cellIs" dxfId="213" priority="10" operator="greaterThanOrEqual">
      <formula>0.5</formula>
    </cfRule>
  </conditionalFormatting>
  <conditionalFormatting sqref="T10:T11">
    <cfRule type="cellIs" dxfId="212" priority="8" operator="equal">
      <formula>"Q"</formula>
    </cfRule>
  </conditionalFormatting>
  <conditionalFormatting sqref="Q10:R11 L10:M11">
    <cfRule type="cellIs" dxfId="211" priority="7" operator="equal">
      <formula>0</formula>
    </cfRule>
  </conditionalFormatting>
  <conditionalFormatting sqref="T12:V12">
    <cfRule type="cellIs" dxfId="210" priority="6" operator="equal">
      <formula>"Q"</formula>
    </cfRule>
  </conditionalFormatting>
  <conditionalFormatting sqref="O9:O11">
    <cfRule type="cellIs" dxfId="209" priority="3" operator="equal">
      <formula>0</formula>
    </cfRule>
  </conditionalFormatting>
  <conditionalFormatting sqref="N9:N11">
    <cfRule type="cellIs" dxfId="208" priority="2" operator="equal">
      <formula>0</formula>
    </cfRule>
  </conditionalFormatting>
  <conditionalFormatting sqref="J9:J11">
    <cfRule type="cellIs" dxfId="207" priority="1" operator="equal">
      <formula>0</formula>
    </cfRule>
  </conditionalFormatting>
  <pageMargins left="0.7" right="0.7" top="0.75" bottom="0.75" header="0.3" footer="0.3"/>
  <pageSetup paperSize="9" orientation="portrait" horizontalDpi="4294967294"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142"/>
  <sheetViews>
    <sheetView showGridLines="0" tabSelected="1" zoomScale="90" zoomScaleNormal="90" workbookViewId="0">
      <selection activeCell="J50" sqref="J50"/>
    </sheetView>
  </sheetViews>
  <sheetFormatPr baseColWidth="10" defaultColWidth="8.83203125" defaultRowHeight="13" x14ac:dyDescent="0.15"/>
  <cols>
    <col min="1" max="1" width="6.33203125" customWidth="1"/>
    <col min="2" max="2" width="14.1640625" customWidth="1"/>
    <col min="3" max="3" width="11.1640625" customWidth="1"/>
    <col min="4" max="4" width="26.5" customWidth="1"/>
    <col min="5" max="5" width="8.5" customWidth="1"/>
    <col min="6" max="6" width="22" customWidth="1"/>
    <col min="7" max="8" width="9.5" style="3" customWidth="1"/>
    <col min="9" max="10" width="10.1640625" customWidth="1"/>
    <col min="11" max="11" width="9.83203125" customWidth="1"/>
    <col min="12" max="12" width="2" customWidth="1"/>
    <col min="13" max="13" width="7.5" customWidth="1"/>
    <col min="14" max="14" width="8.33203125" customWidth="1"/>
    <col min="15" max="15" width="6.83203125" customWidth="1"/>
    <col min="16" max="16" width="7.1640625" customWidth="1"/>
    <col min="17" max="17" width="2" customWidth="1"/>
    <col min="18" max="18" width="11.1640625" customWidth="1"/>
    <col min="19" max="19" width="7.6640625" customWidth="1"/>
    <col min="20" max="20" width="1.5" customWidth="1"/>
    <col min="21" max="21" width="6.6640625" customWidth="1"/>
    <col min="22" max="22" width="7.83203125" customWidth="1"/>
    <col min="23" max="23" width="8" customWidth="1"/>
    <col min="24" max="24" width="1.83203125" customWidth="1"/>
    <col min="25" max="25" width="8.5" customWidth="1"/>
    <col min="26" max="26" width="10.5" customWidth="1"/>
    <col min="27" max="27" width="10" customWidth="1"/>
    <col min="28" max="28" width="16.6640625" customWidth="1"/>
  </cols>
  <sheetData>
    <row r="1" spans="1:32" s="4" customFormat="1" ht="21.5" customHeight="1" x14ac:dyDescent="0.15">
      <c r="A1" s="162"/>
      <c r="B1" s="325" t="s">
        <v>99</v>
      </c>
      <c r="C1" s="325"/>
      <c r="D1" s="325"/>
      <c r="E1" s="325"/>
      <c r="F1" s="325"/>
      <c r="G1" s="325"/>
      <c r="H1" s="325"/>
      <c r="I1" s="325"/>
      <c r="J1" s="325"/>
      <c r="K1" s="325"/>
      <c r="L1" s="325"/>
      <c r="M1" s="325"/>
      <c r="N1" s="325"/>
      <c r="O1" s="322" t="s">
        <v>106</v>
      </c>
      <c r="P1" s="322"/>
      <c r="Q1" s="322"/>
      <c r="R1" s="322"/>
      <c r="S1" s="322"/>
      <c r="T1" s="322"/>
      <c r="U1" s="322"/>
    </row>
    <row r="2" spans="1:32" s="4" customFormat="1" ht="21.5" customHeight="1" x14ac:dyDescent="0.15">
      <c r="A2" s="162"/>
      <c r="B2" s="325"/>
      <c r="C2" s="325"/>
      <c r="D2" s="325"/>
      <c r="E2" s="325"/>
      <c r="F2" s="325"/>
      <c r="G2" s="325"/>
      <c r="H2" s="325"/>
      <c r="I2" s="325"/>
      <c r="J2" s="325"/>
      <c r="K2" s="325"/>
      <c r="L2" s="325"/>
      <c r="M2" s="325"/>
      <c r="N2" s="325"/>
      <c r="O2" s="322"/>
      <c r="P2" s="322"/>
      <c r="Q2" s="322"/>
      <c r="R2" s="322"/>
      <c r="S2" s="322"/>
      <c r="T2" s="322"/>
      <c r="U2" s="322"/>
    </row>
    <row r="3" spans="1:32" ht="15" x14ac:dyDescent="0.2">
      <c r="A3" s="127"/>
    </row>
    <row r="4" spans="1:32" ht="25" x14ac:dyDescent="0.25">
      <c r="A4" s="128"/>
      <c r="D4" s="62"/>
      <c r="E4" s="63"/>
      <c r="F4" s="62"/>
      <c r="G4" s="248"/>
      <c r="K4" s="3"/>
      <c r="N4" s="129"/>
      <c r="Q4" s="52"/>
    </row>
    <row r="5" spans="1:32" ht="16" x14ac:dyDescent="0.2">
      <c r="A5" s="128"/>
      <c r="B5" s="61"/>
      <c r="C5" s="61"/>
      <c r="D5" s="61"/>
      <c r="E5" s="61"/>
      <c r="F5" s="61"/>
      <c r="G5" s="2"/>
      <c r="I5" s="3"/>
      <c r="J5" s="3"/>
      <c r="K5" s="3"/>
      <c r="L5" s="3"/>
      <c r="M5" s="3"/>
      <c r="N5" s="3"/>
      <c r="Q5" s="52"/>
    </row>
    <row r="6" spans="1:32" ht="16" x14ac:dyDescent="0.2">
      <c r="A6" s="127"/>
      <c r="E6" s="3"/>
      <c r="Q6" s="52"/>
      <c r="R6" s="330" t="s">
        <v>56</v>
      </c>
      <c r="S6" s="331"/>
      <c r="Z6" s="3"/>
      <c r="AA6" s="3"/>
    </row>
    <row r="7" spans="1:32" ht="28" x14ac:dyDescent="0.25">
      <c r="A7" s="3"/>
      <c r="E7" s="3"/>
      <c r="G7" s="332" t="s">
        <v>44</v>
      </c>
      <c r="H7" s="333"/>
      <c r="I7" s="333"/>
      <c r="J7" s="333"/>
      <c r="K7" s="334"/>
      <c r="M7" s="335" t="s">
        <v>3</v>
      </c>
      <c r="N7" s="336"/>
      <c r="O7" s="336"/>
      <c r="P7" s="336"/>
      <c r="R7" s="337">
        <f ca="1">NOW()</f>
        <v>45145.771761226853</v>
      </c>
      <c r="S7" s="338"/>
      <c r="U7" s="326" t="s">
        <v>29</v>
      </c>
      <c r="Z7" s="3"/>
      <c r="AA7" s="161" t="s">
        <v>97</v>
      </c>
    </row>
    <row r="8" spans="1:32" ht="63" x14ac:dyDescent="0.15">
      <c r="A8" s="130" t="s">
        <v>81</v>
      </c>
      <c r="B8" s="131" t="s">
        <v>135</v>
      </c>
      <c r="C8" s="131" t="s">
        <v>136</v>
      </c>
      <c r="D8" s="132" t="s">
        <v>45</v>
      </c>
      <c r="E8" s="133" t="s">
        <v>46</v>
      </c>
      <c r="F8" s="132" t="s">
        <v>6</v>
      </c>
      <c r="G8" s="134" t="s">
        <v>47</v>
      </c>
      <c r="H8" s="134" t="s">
        <v>48</v>
      </c>
      <c r="I8" s="134" t="s">
        <v>83</v>
      </c>
      <c r="J8" s="134" t="s">
        <v>84</v>
      </c>
      <c r="K8" s="134" t="s">
        <v>85</v>
      </c>
      <c r="M8" s="133" t="s">
        <v>49</v>
      </c>
      <c r="N8" s="133" t="s">
        <v>52</v>
      </c>
      <c r="O8" s="133" t="s">
        <v>50</v>
      </c>
      <c r="P8" s="133" t="s">
        <v>51</v>
      </c>
      <c r="R8" s="134" t="s">
        <v>53</v>
      </c>
      <c r="S8" s="134" t="s">
        <v>54</v>
      </c>
      <c r="U8" s="327"/>
      <c r="V8" s="123" t="s">
        <v>86</v>
      </c>
      <c r="W8" s="65" t="s">
        <v>55</v>
      </c>
      <c r="Y8" s="159" t="s">
        <v>80</v>
      </c>
      <c r="Z8" s="159" t="s">
        <v>96</v>
      </c>
      <c r="AA8" s="159" t="s">
        <v>100</v>
      </c>
    </row>
    <row r="9" spans="1:32" ht="20" x14ac:dyDescent="0.15">
      <c r="A9" s="135"/>
      <c r="B9" s="136" t="s">
        <v>168</v>
      </c>
      <c r="C9" s="229"/>
      <c r="D9" s="137"/>
      <c r="E9" s="138"/>
      <c r="F9" s="137"/>
      <c r="G9" s="224"/>
      <c r="H9" s="139"/>
      <c r="I9" s="139"/>
      <c r="J9" s="139"/>
      <c r="K9" s="140"/>
      <c r="M9" s="137"/>
      <c r="N9" s="140"/>
      <c r="O9" s="139"/>
      <c r="P9" s="139"/>
      <c r="R9" s="328"/>
      <c r="S9" s="329"/>
      <c r="U9" s="51"/>
      <c r="V9" s="51"/>
      <c r="W9" s="51"/>
      <c r="Y9" s="153"/>
      <c r="Z9" s="154"/>
      <c r="AA9" s="155"/>
    </row>
    <row r="10" spans="1:32" ht="16" x14ac:dyDescent="0.2">
      <c r="A10" s="226">
        <v>71</v>
      </c>
      <c r="B10" s="227" t="s">
        <v>318</v>
      </c>
      <c r="C10" s="227" t="s">
        <v>212</v>
      </c>
      <c r="D10" s="227" t="s">
        <v>311</v>
      </c>
      <c r="E10" s="227"/>
      <c r="F10" s="227" t="s">
        <v>191</v>
      </c>
      <c r="G10" s="249">
        <v>144.5</v>
      </c>
      <c r="H10" s="67">
        <v>143</v>
      </c>
      <c r="I10" s="142">
        <f t="shared" ref="I10:J10" si="0">IFERROR(IF(G10=0,0,(G10/$Y10)),0)</f>
        <v>0.57799999999999996</v>
      </c>
      <c r="J10" s="142">
        <f t="shared" si="0"/>
        <v>0.57199999999999995</v>
      </c>
      <c r="K10" s="105">
        <f t="shared" ref="K10:K16" si="1">IF(Y10=0,"test",IF(G10=0,0,ROUND(((1-(AVERAGE(I10:J10)))*1.5)*100,1)))</f>
        <v>63.8</v>
      </c>
      <c r="L10" s="4"/>
      <c r="M10" s="143"/>
      <c r="N10" s="68">
        <v>106.34</v>
      </c>
      <c r="O10" s="151">
        <f>IF(AND(N10&gt;0,Z10&gt;0),IF(N10&lt;=Z10,0,ROUNDUP((ABS(AA10)),0)*0.4),"time")</f>
        <v>2.4000000000000004</v>
      </c>
      <c r="P10" s="67">
        <f>IF(O10="time",0,O10+M10)</f>
        <v>2.4000000000000004</v>
      </c>
      <c r="R10" s="106">
        <f>IFERROR(IF(O10="time",0,K10+P10),"SJ")</f>
        <v>66.2</v>
      </c>
      <c r="S10" s="15">
        <v>2</v>
      </c>
      <c r="T10" s="4"/>
      <c r="U10" s="38" t="str">
        <f>IF(N10=0,"-",IF(AND((AVERAGE(G10:H10)/Y10)&gt;=0.5,P10&lt;=4),"Q","-"))</f>
        <v>Q</v>
      </c>
      <c r="V10" s="126">
        <f>IF(G10=0,0,(IF(Y10=0,"???",((AVERAGE(G10:H10))/Y10))))</f>
        <v>0.57499999999999996</v>
      </c>
      <c r="W10" s="15">
        <f>IF(S10=0,,IF(S10&gt;10,,11-(S10)))</f>
        <v>9</v>
      </c>
      <c r="X10" s="4"/>
      <c r="Y10" s="156">
        <v>250</v>
      </c>
      <c r="Z10" s="157">
        <v>101</v>
      </c>
      <c r="AA10" s="155">
        <f>IF((N10-Z10)=0,0,ABS(N10-Z10))</f>
        <v>5.3400000000000034</v>
      </c>
      <c r="AB10" s="4"/>
      <c r="AC10" s="4"/>
      <c r="AD10" s="4"/>
      <c r="AE10" s="4"/>
      <c r="AF10" s="4"/>
    </row>
    <row r="11" spans="1:32" ht="16" x14ac:dyDescent="0.2">
      <c r="A11" s="226">
        <v>73</v>
      </c>
      <c r="B11" s="227" t="s">
        <v>321</v>
      </c>
      <c r="C11" s="227" t="s">
        <v>129</v>
      </c>
      <c r="D11" s="227" t="s">
        <v>130</v>
      </c>
      <c r="E11" s="227"/>
      <c r="F11" s="227" t="s">
        <v>313</v>
      </c>
      <c r="G11" s="249">
        <v>145</v>
      </c>
      <c r="H11" s="67">
        <v>148.5</v>
      </c>
      <c r="I11" s="142">
        <f t="shared" ref="I11:I16" si="2">IFERROR(IF(G11=0,0,(G11/$Y11)),0)</f>
        <v>0.57999999999999996</v>
      </c>
      <c r="J11" s="142">
        <f t="shared" ref="J11:J16" si="3">IFERROR(IF(H11=0,0,(H11/$Y11)),0)</f>
        <v>0.59399999999999997</v>
      </c>
      <c r="K11" s="105">
        <f t="shared" si="1"/>
        <v>62</v>
      </c>
      <c r="L11" s="4"/>
      <c r="M11" s="143"/>
      <c r="N11" s="68">
        <v>88.1</v>
      </c>
      <c r="O11" s="151">
        <f t="shared" ref="O11:O16" si="4">IF(AND(N11&gt;0,Z11&gt;0),IF(N11&lt;=Z11,0,ROUNDUP((ABS(AA11)),0)*0.4),"time")</f>
        <v>0</v>
      </c>
      <c r="P11" s="67">
        <f t="shared" ref="P11:P16" si="5">IF(O11="time",0,O11+M11)</f>
        <v>0</v>
      </c>
      <c r="R11" s="106">
        <f t="shared" ref="R11:R16" si="6">IFERROR(IF(O11="time",0,K11+P11),"SJ")</f>
        <v>62</v>
      </c>
      <c r="S11" s="15">
        <v>1</v>
      </c>
      <c r="T11" s="4"/>
      <c r="U11" s="38" t="str">
        <f t="shared" ref="U11:U16" si="7">IF(N11=0,"-",IF(AND((AVERAGE(G11:H11)/Y11)&gt;=0.5,P11&lt;=4),"Q","-"))</f>
        <v>Q</v>
      </c>
      <c r="V11" s="126">
        <f t="shared" ref="V11:V16" si="8">IF(G11=0,0,(IF(Y11=0,"???",((AVERAGE(G11:H11))/Y11))))</f>
        <v>0.58699999999999997</v>
      </c>
      <c r="W11" s="15">
        <f t="shared" ref="W11:W16" si="9">IF(S11=0,,IF(S11&gt;10,,11-(S11)))</f>
        <v>10</v>
      </c>
      <c r="X11" s="4"/>
      <c r="Y11" s="156">
        <v>250</v>
      </c>
      <c r="Z11" s="157">
        <v>101</v>
      </c>
      <c r="AA11" s="155">
        <f t="shared" ref="AA11:AA16" si="10">IF((N11-Z11)=0,0,ABS(N11-Z11))</f>
        <v>12.900000000000006</v>
      </c>
      <c r="AB11" s="4"/>
      <c r="AC11" s="4"/>
      <c r="AD11" s="4"/>
      <c r="AE11" s="4"/>
      <c r="AF11" s="4"/>
    </row>
    <row r="12" spans="1:32" ht="16" x14ac:dyDescent="0.2">
      <c r="A12" s="226">
        <v>74</v>
      </c>
      <c r="B12" s="227" t="s">
        <v>322</v>
      </c>
      <c r="C12" s="227" t="s">
        <v>323</v>
      </c>
      <c r="D12" s="227" t="s">
        <v>314</v>
      </c>
      <c r="E12" s="227"/>
      <c r="F12" s="227" t="s">
        <v>315</v>
      </c>
      <c r="G12" s="249">
        <v>151</v>
      </c>
      <c r="H12" s="67">
        <v>149.5</v>
      </c>
      <c r="I12" s="142">
        <f t="shared" si="2"/>
        <v>0.60399999999999998</v>
      </c>
      <c r="J12" s="142">
        <f t="shared" si="3"/>
        <v>0.59799999999999998</v>
      </c>
      <c r="K12" s="105">
        <f t="shared" si="1"/>
        <v>59.9</v>
      </c>
      <c r="L12" s="4"/>
      <c r="M12" s="143"/>
      <c r="N12" s="68" t="s">
        <v>167</v>
      </c>
      <c r="O12" s="151" t="e">
        <f t="shared" si="4"/>
        <v>#VALUE!</v>
      </c>
      <c r="P12" s="67" t="e">
        <f t="shared" si="5"/>
        <v>#VALUE!</v>
      </c>
      <c r="R12" s="106" t="str">
        <f t="shared" si="6"/>
        <v>SJ</v>
      </c>
      <c r="S12" s="15"/>
      <c r="T12" s="4"/>
      <c r="U12" s="38" t="e">
        <f t="shared" si="7"/>
        <v>#VALUE!</v>
      </c>
      <c r="V12" s="126">
        <f t="shared" si="8"/>
        <v>0.60099999999999998</v>
      </c>
      <c r="W12" s="15">
        <f t="shared" si="9"/>
        <v>0</v>
      </c>
      <c r="X12" s="4"/>
      <c r="Y12" s="156">
        <v>250</v>
      </c>
      <c r="Z12" s="157">
        <v>101</v>
      </c>
      <c r="AA12" s="155" t="e">
        <f t="shared" si="10"/>
        <v>#VALUE!</v>
      </c>
      <c r="AB12" s="4"/>
      <c r="AC12" s="4"/>
      <c r="AD12" s="4"/>
      <c r="AE12" s="4"/>
      <c r="AF12" s="4"/>
    </row>
    <row r="13" spans="1:32" ht="16" x14ac:dyDescent="0.2">
      <c r="A13" s="234">
        <v>75</v>
      </c>
      <c r="B13" s="227" t="s">
        <v>324</v>
      </c>
      <c r="C13" s="227" t="s">
        <v>325</v>
      </c>
      <c r="D13" s="227" t="s">
        <v>316</v>
      </c>
      <c r="E13" s="227"/>
      <c r="F13" s="227" t="s">
        <v>163</v>
      </c>
      <c r="G13" s="249">
        <v>136</v>
      </c>
      <c r="H13" s="67">
        <v>138.5</v>
      </c>
      <c r="I13" s="142">
        <f t="shared" si="2"/>
        <v>0.54400000000000004</v>
      </c>
      <c r="J13" s="142">
        <f t="shared" si="3"/>
        <v>0.55400000000000005</v>
      </c>
      <c r="K13" s="105">
        <f t="shared" si="1"/>
        <v>67.7</v>
      </c>
      <c r="L13" s="4"/>
      <c r="M13" s="143"/>
      <c r="N13" s="68">
        <v>86.69</v>
      </c>
      <c r="O13" s="151">
        <f t="shared" si="4"/>
        <v>0</v>
      </c>
      <c r="P13" s="67">
        <f t="shared" si="5"/>
        <v>0</v>
      </c>
      <c r="R13" s="106">
        <f t="shared" si="6"/>
        <v>67.7</v>
      </c>
      <c r="S13" s="15">
        <v>3</v>
      </c>
      <c r="T13" s="4"/>
      <c r="U13" s="38" t="str">
        <f t="shared" si="7"/>
        <v>Q</v>
      </c>
      <c r="V13" s="126">
        <f t="shared" si="8"/>
        <v>0.54900000000000004</v>
      </c>
      <c r="W13" s="15">
        <f t="shared" si="9"/>
        <v>8</v>
      </c>
      <c r="X13" s="4"/>
      <c r="Y13" s="156">
        <v>250</v>
      </c>
      <c r="Z13" s="157">
        <v>101</v>
      </c>
      <c r="AA13" s="155">
        <f t="shared" si="10"/>
        <v>14.310000000000002</v>
      </c>
      <c r="AB13" s="4"/>
      <c r="AC13" s="4"/>
      <c r="AD13" s="4"/>
      <c r="AE13" s="4"/>
      <c r="AF13" s="4"/>
    </row>
    <row r="14" spans="1:32" ht="16" x14ac:dyDescent="0.2">
      <c r="A14" s="226">
        <v>78</v>
      </c>
      <c r="B14" s="227" t="s">
        <v>326</v>
      </c>
      <c r="C14" s="227" t="s">
        <v>327</v>
      </c>
      <c r="D14" s="227" t="s">
        <v>317</v>
      </c>
      <c r="E14" s="227"/>
      <c r="F14" s="227" t="s">
        <v>134</v>
      </c>
      <c r="G14" s="249">
        <v>144.5</v>
      </c>
      <c r="H14" s="67">
        <v>139</v>
      </c>
      <c r="I14" s="142">
        <f t="shared" si="2"/>
        <v>0.57799999999999996</v>
      </c>
      <c r="J14" s="142">
        <f t="shared" si="3"/>
        <v>0.55600000000000005</v>
      </c>
      <c r="K14" s="105">
        <f t="shared" si="1"/>
        <v>65</v>
      </c>
      <c r="L14" s="4"/>
      <c r="M14" s="143"/>
      <c r="N14" s="68" t="s">
        <v>167</v>
      </c>
      <c r="O14" s="151" t="e">
        <f t="shared" si="4"/>
        <v>#VALUE!</v>
      </c>
      <c r="P14" s="67" t="e">
        <f t="shared" si="5"/>
        <v>#VALUE!</v>
      </c>
      <c r="R14" s="106" t="str">
        <f t="shared" si="6"/>
        <v>SJ</v>
      </c>
      <c r="S14" s="15"/>
      <c r="T14" s="4"/>
      <c r="U14" s="38" t="e">
        <f t="shared" si="7"/>
        <v>#VALUE!</v>
      </c>
      <c r="V14" s="126">
        <f t="shared" si="8"/>
        <v>0.56699999999999995</v>
      </c>
      <c r="W14" s="15">
        <f t="shared" si="9"/>
        <v>0</v>
      </c>
      <c r="X14" s="4"/>
      <c r="Y14" s="156">
        <v>250</v>
      </c>
      <c r="Z14" s="157">
        <v>101</v>
      </c>
      <c r="AA14" s="155" t="e">
        <f t="shared" si="10"/>
        <v>#VALUE!</v>
      </c>
      <c r="AB14" s="4"/>
      <c r="AC14" s="4"/>
      <c r="AD14" s="4"/>
      <c r="AE14" s="4"/>
      <c r="AF14" s="4"/>
    </row>
    <row r="15" spans="1:32" ht="18" x14ac:dyDescent="0.15">
      <c r="A15" s="22"/>
      <c r="B15" s="35"/>
      <c r="C15" s="35"/>
      <c r="D15" s="30"/>
      <c r="E15" s="141"/>
      <c r="F15" s="16"/>
      <c r="G15" s="67"/>
      <c r="H15" s="67"/>
      <c r="I15" s="142">
        <f t="shared" si="2"/>
        <v>0</v>
      </c>
      <c r="J15" s="142">
        <f t="shared" si="3"/>
        <v>0</v>
      </c>
      <c r="K15" s="105" t="str">
        <f t="shared" si="1"/>
        <v>test</v>
      </c>
      <c r="L15" s="4"/>
      <c r="M15" s="143"/>
      <c r="N15" s="68">
        <v>0</v>
      </c>
      <c r="O15" s="151" t="str">
        <f t="shared" si="4"/>
        <v>time</v>
      </c>
      <c r="P15" s="67">
        <f t="shared" si="5"/>
        <v>0</v>
      </c>
      <c r="R15" s="106">
        <f t="shared" si="6"/>
        <v>0</v>
      </c>
      <c r="S15" s="15"/>
      <c r="T15" s="4"/>
      <c r="U15" s="38" t="str">
        <f t="shared" si="7"/>
        <v>-</v>
      </c>
      <c r="V15" s="126">
        <f t="shared" si="8"/>
        <v>0</v>
      </c>
      <c r="W15" s="15">
        <f t="shared" si="9"/>
        <v>0</v>
      </c>
      <c r="X15" s="4"/>
      <c r="Y15" s="156">
        <v>0</v>
      </c>
      <c r="Z15" s="157">
        <v>0</v>
      </c>
      <c r="AA15" s="155">
        <f t="shared" si="10"/>
        <v>0</v>
      </c>
      <c r="AB15" s="4"/>
      <c r="AC15" s="4"/>
      <c r="AD15" s="4"/>
      <c r="AE15" s="4"/>
      <c r="AF15" s="4"/>
    </row>
    <row r="16" spans="1:32" ht="18" x14ac:dyDescent="0.15">
      <c r="A16" s="116"/>
      <c r="B16" s="125"/>
      <c r="C16" s="125"/>
      <c r="D16" s="99"/>
      <c r="E16" s="141"/>
      <c r="F16" s="16"/>
      <c r="G16" s="67"/>
      <c r="H16" s="67"/>
      <c r="I16" s="142">
        <f t="shared" si="2"/>
        <v>0</v>
      </c>
      <c r="J16" s="142">
        <f t="shared" si="3"/>
        <v>0</v>
      </c>
      <c r="K16" s="105" t="str">
        <f t="shared" si="1"/>
        <v>test</v>
      </c>
      <c r="L16" s="4"/>
      <c r="M16" s="143"/>
      <c r="N16" s="68">
        <v>0</v>
      </c>
      <c r="O16" s="151" t="str">
        <f t="shared" si="4"/>
        <v>time</v>
      </c>
      <c r="P16" s="67">
        <f t="shared" si="5"/>
        <v>0</v>
      </c>
      <c r="R16" s="106">
        <f t="shared" si="6"/>
        <v>0</v>
      </c>
      <c r="S16" s="15"/>
      <c r="T16" s="4"/>
      <c r="U16" s="38" t="str">
        <f t="shared" si="7"/>
        <v>-</v>
      </c>
      <c r="V16" s="126">
        <f t="shared" si="8"/>
        <v>0</v>
      </c>
      <c r="W16" s="15">
        <f t="shared" si="9"/>
        <v>0</v>
      </c>
      <c r="X16" s="4"/>
      <c r="Y16" s="156">
        <v>0</v>
      </c>
      <c r="Z16" s="157">
        <v>0</v>
      </c>
      <c r="AA16" s="155">
        <f t="shared" si="10"/>
        <v>0</v>
      </c>
      <c r="AB16" s="4"/>
      <c r="AC16" s="4"/>
      <c r="AD16" s="4"/>
      <c r="AE16" s="4"/>
      <c r="AF16" s="4"/>
    </row>
    <row r="17" spans="1:32" ht="15" x14ac:dyDescent="0.2">
      <c r="A17" s="127"/>
      <c r="E17" s="3"/>
      <c r="Q17" s="52"/>
      <c r="Z17" s="3"/>
      <c r="AA17" s="3"/>
    </row>
    <row r="19" spans="1:32" ht="20" x14ac:dyDescent="0.15">
      <c r="A19" s="135"/>
      <c r="B19" s="136" t="s">
        <v>169</v>
      </c>
      <c r="C19" s="229"/>
      <c r="D19" s="224"/>
      <c r="E19" s="138"/>
      <c r="F19" s="224"/>
      <c r="G19" s="224"/>
      <c r="H19" s="139"/>
      <c r="I19" s="139"/>
      <c r="J19" s="139"/>
      <c r="K19" s="225"/>
      <c r="M19" s="224"/>
      <c r="N19" s="225"/>
      <c r="O19" s="139"/>
      <c r="P19" s="139"/>
      <c r="R19" s="328"/>
      <c r="S19" s="329"/>
      <c r="U19" s="51"/>
      <c r="V19" s="51"/>
      <c r="W19" s="51"/>
      <c r="Y19" s="153"/>
      <c r="Z19" s="154"/>
      <c r="AA19" s="155"/>
    </row>
    <row r="20" spans="1:32" ht="16" x14ac:dyDescent="0.2">
      <c r="A20" s="228">
        <v>31</v>
      </c>
      <c r="B20" s="233" t="s">
        <v>223</v>
      </c>
      <c r="C20" s="233" t="s">
        <v>224</v>
      </c>
      <c r="D20" s="233" t="s">
        <v>217</v>
      </c>
      <c r="E20" s="252"/>
      <c r="F20" s="233" t="s">
        <v>150</v>
      </c>
      <c r="G20" s="67">
        <v>164</v>
      </c>
      <c r="H20" s="67">
        <v>163</v>
      </c>
      <c r="I20" s="142">
        <f t="shared" ref="I20:I30" si="11">IFERROR(IF(G20=0,0,(G20/$Y20)),0)</f>
        <v>0.58571428571428574</v>
      </c>
      <c r="J20" s="142">
        <f t="shared" ref="J20:J30" si="12">IFERROR(IF(H20=0,0,(H20/$Y20)),0)</f>
        <v>0.58214285714285718</v>
      </c>
      <c r="K20" s="105">
        <f t="shared" ref="K20:K30" si="13">IF(Y20=0,"test",IF(G20=0,0,ROUND(((1-(AVERAGE(I20:J20)))*1.5)*100,1)))</f>
        <v>62.4</v>
      </c>
      <c r="L20" s="4"/>
      <c r="M20" s="143">
        <v>12</v>
      </c>
      <c r="N20" s="68">
        <v>118.22</v>
      </c>
      <c r="O20" s="151">
        <f>IF(AND(N20&gt;0,Z20&gt;0),IF(N20&lt;=Z20,0,ROUNDUP((ABS(AA20)),0)*0.4),"time")</f>
        <v>7.2</v>
      </c>
      <c r="P20" s="67">
        <f>IF(O20="time",0,O20+M20)</f>
        <v>19.2</v>
      </c>
      <c r="R20" s="106">
        <f>IFERROR(IF(O20="time",0,K20+P20),"SJ")</f>
        <v>81.599999999999994</v>
      </c>
      <c r="S20" s="15">
        <v>5</v>
      </c>
      <c r="T20" s="4"/>
      <c r="U20" s="38" t="str">
        <f>IF(N20=0,"-",IF(AND((AVERAGE(G20:H20)/Y20)&gt;=0.5,P20&lt;=4),"Q","-"))</f>
        <v>-</v>
      </c>
      <c r="V20" s="126">
        <f>IF(G20=0,0,(IF(Y20=0,"???",((AVERAGE(G20:H20))/Y20))))</f>
        <v>0.58392857142857146</v>
      </c>
      <c r="W20" s="15">
        <f>IF(S20=0,,IF(S20&gt;10,,11-(S20)))</f>
        <v>6</v>
      </c>
      <c r="X20" s="4"/>
      <c r="Y20" s="156">
        <v>280</v>
      </c>
      <c r="Z20" s="157">
        <v>101</v>
      </c>
      <c r="AA20" s="155">
        <f>IF((N20-Z20)=0,0,ABS(N20-Z20))</f>
        <v>17.22</v>
      </c>
      <c r="AB20" s="4"/>
      <c r="AC20" s="4"/>
      <c r="AD20" s="4"/>
      <c r="AE20" s="4"/>
      <c r="AF20" s="4"/>
    </row>
    <row r="21" spans="1:32" ht="16" x14ac:dyDescent="0.2">
      <c r="A21" s="231">
        <v>32</v>
      </c>
      <c r="B21" s="227" t="s">
        <v>213</v>
      </c>
      <c r="C21" s="227" t="s">
        <v>214</v>
      </c>
      <c r="D21" s="227" t="s">
        <v>218</v>
      </c>
      <c r="E21" s="253"/>
      <c r="F21" s="227" t="s">
        <v>141</v>
      </c>
      <c r="G21" s="67">
        <v>163</v>
      </c>
      <c r="H21" s="67">
        <v>151.5</v>
      </c>
      <c r="I21" s="142">
        <f t="shared" si="11"/>
        <v>0.58214285714285718</v>
      </c>
      <c r="J21" s="142">
        <f t="shared" si="12"/>
        <v>0.54107142857142854</v>
      </c>
      <c r="K21" s="105">
        <f t="shared" si="13"/>
        <v>65.8</v>
      </c>
      <c r="L21" s="4"/>
      <c r="M21" s="143"/>
      <c r="N21" s="68">
        <v>83.5</v>
      </c>
      <c r="O21" s="151">
        <f t="shared" ref="O21:O30" si="14">IF(AND(N21&gt;0,Z21&gt;0),IF(N21&lt;=Z21,0,ROUNDUP((ABS(AA21)),0)*0.4),"time")</f>
        <v>0</v>
      </c>
      <c r="P21" s="67">
        <f t="shared" ref="P21:P30" si="15">IF(O21="time",0,O21+M21)</f>
        <v>0</v>
      </c>
      <c r="R21" s="106">
        <f t="shared" ref="R21:R30" si="16">IFERROR(IF(O21="time",0,K21+P21),"SJ")</f>
        <v>65.8</v>
      </c>
      <c r="S21" s="15">
        <v>4</v>
      </c>
      <c r="T21" s="4"/>
      <c r="U21" s="38" t="str">
        <f t="shared" ref="U21:U30" si="17">IF(N21=0,"-",IF(AND((AVERAGE(G21:H21)/Y21)&gt;=0.5,P21&lt;=4),"Q","-"))</f>
        <v>Q</v>
      </c>
      <c r="V21" s="126">
        <f t="shared" ref="V21:V30" si="18">IF(G21=0,0,(IF(Y21=0,"???",((AVERAGE(G21:H21))/Y21))))</f>
        <v>0.56160714285714286</v>
      </c>
      <c r="W21" s="15">
        <f t="shared" ref="W21:W30" si="19">IF(S21=0,,IF(S21&gt;10,,11-(S21)))</f>
        <v>7</v>
      </c>
      <c r="X21" s="4"/>
      <c r="Y21" s="156">
        <v>280</v>
      </c>
      <c r="Z21" s="157">
        <v>101</v>
      </c>
      <c r="AA21" s="155">
        <f>IF((N21-Z21)=0,0,ABS(N21-Z21))</f>
        <v>17.5</v>
      </c>
      <c r="AB21" s="4"/>
      <c r="AC21" s="4"/>
      <c r="AD21" s="4"/>
      <c r="AE21" s="4"/>
      <c r="AF21" s="4"/>
    </row>
    <row r="22" spans="1:32" ht="16" x14ac:dyDescent="0.2">
      <c r="A22" s="231">
        <v>33</v>
      </c>
      <c r="B22" s="227" t="s">
        <v>225</v>
      </c>
      <c r="C22" s="227" t="s">
        <v>137</v>
      </c>
      <c r="D22" s="227" t="s">
        <v>219</v>
      </c>
      <c r="E22" s="253"/>
      <c r="F22" s="227" t="s">
        <v>220</v>
      </c>
      <c r="G22" s="67">
        <v>167</v>
      </c>
      <c r="H22" s="67">
        <v>156.5</v>
      </c>
      <c r="I22" s="142">
        <f t="shared" si="11"/>
        <v>0.59642857142857142</v>
      </c>
      <c r="J22" s="142">
        <f t="shared" si="12"/>
        <v>0.55892857142857144</v>
      </c>
      <c r="K22" s="105">
        <f t="shared" si="13"/>
        <v>63.3</v>
      </c>
      <c r="L22" s="4"/>
      <c r="M22" s="143"/>
      <c r="N22" s="68">
        <v>80.790000000000006</v>
      </c>
      <c r="O22" s="151">
        <f t="shared" si="14"/>
        <v>0</v>
      </c>
      <c r="P22" s="67">
        <f t="shared" si="15"/>
        <v>0</v>
      </c>
      <c r="R22" s="106">
        <f t="shared" si="16"/>
        <v>63.3</v>
      </c>
      <c r="S22" s="15">
        <v>3</v>
      </c>
      <c r="T22" s="4"/>
      <c r="U22" s="38" t="str">
        <f t="shared" si="17"/>
        <v>Q</v>
      </c>
      <c r="V22" s="126">
        <f t="shared" si="18"/>
        <v>0.57767857142857137</v>
      </c>
      <c r="W22" s="15">
        <f t="shared" si="19"/>
        <v>8</v>
      </c>
      <c r="X22" s="4"/>
      <c r="Y22" s="156">
        <v>280</v>
      </c>
      <c r="Z22" s="157">
        <v>101</v>
      </c>
      <c r="AA22" s="155">
        <f t="shared" ref="AA22:AA30" si="20">IF((N22-Z22)=0,0,ABS(N22-Z22))</f>
        <v>20.209999999999994</v>
      </c>
      <c r="AB22" s="4"/>
      <c r="AC22" s="4"/>
      <c r="AD22" s="4"/>
      <c r="AE22" s="4"/>
      <c r="AF22" s="4"/>
    </row>
    <row r="23" spans="1:32" ht="16" x14ac:dyDescent="0.2">
      <c r="A23" s="226">
        <v>36</v>
      </c>
      <c r="B23" s="227" t="s">
        <v>226</v>
      </c>
      <c r="C23" s="227" t="s">
        <v>132</v>
      </c>
      <c r="D23" s="227" t="s">
        <v>133</v>
      </c>
      <c r="E23" s="253"/>
      <c r="F23" s="227" t="s">
        <v>148</v>
      </c>
      <c r="G23" s="67">
        <v>176.5</v>
      </c>
      <c r="H23" s="67">
        <v>177.5</v>
      </c>
      <c r="I23" s="142">
        <f t="shared" si="11"/>
        <v>0.63035714285714284</v>
      </c>
      <c r="J23" s="142">
        <f t="shared" si="12"/>
        <v>0.6339285714285714</v>
      </c>
      <c r="K23" s="105">
        <f t="shared" si="13"/>
        <v>55.2</v>
      </c>
      <c r="L23" s="4"/>
      <c r="M23" s="143"/>
      <c r="N23" s="68">
        <v>88.75</v>
      </c>
      <c r="O23" s="151">
        <f t="shared" si="14"/>
        <v>0</v>
      </c>
      <c r="P23" s="67">
        <f t="shared" si="15"/>
        <v>0</v>
      </c>
      <c r="R23" s="106">
        <f t="shared" si="16"/>
        <v>55.2</v>
      </c>
      <c r="S23" s="15">
        <v>1</v>
      </c>
      <c r="T23" s="4"/>
      <c r="U23" s="38" t="str">
        <f t="shared" si="17"/>
        <v>Q</v>
      </c>
      <c r="V23" s="126">
        <f t="shared" si="18"/>
        <v>0.63214285714285712</v>
      </c>
      <c r="W23" s="15">
        <f t="shared" si="19"/>
        <v>10</v>
      </c>
      <c r="X23" s="4"/>
      <c r="Y23" s="156">
        <v>280</v>
      </c>
      <c r="Z23" s="157">
        <v>101</v>
      </c>
      <c r="AA23" s="155">
        <f t="shared" si="20"/>
        <v>12.25</v>
      </c>
      <c r="AB23" s="4"/>
      <c r="AC23" s="4"/>
      <c r="AD23" s="4"/>
      <c r="AE23" s="4"/>
      <c r="AF23" s="4"/>
    </row>
    <row r="24" spans="1:32" ht="16" x14ac:dyDescent="0.2">
      <c r="A24" s="226">
        <v>37</v>
      </c>
      <c r="B24" s="227" t="s">
        <v>227</v>
      </c>
      <c r="C24" s="227" t="s">
        <v>127</v>
      </c>
      <c r="D24" s="227" t="s">
        <v>221</v>
      </c>
      <c r="E24" s="227"/>
      <c r="F24" s="227" t="s">
        <v>222</v>
      </c>
      <c r="G24" s="67">
        <v>195.5</v>
      </c>
      <c r="H24" s="67">
        <v>193.5</v>
      </c>
      <c r="I24" s="142">
        <f t="shared" si="11"/>
        <v>0.69821428571428568</v>
      </c>
      <c r="J24" s="142">
        <f t="shared" si="12"/>
        <v>0.69107142857142856</v>
      </c>
      <c r="K24" s="105">
        <f t="shared" si="13"/>
        <v>45.8</v>
      </c>
      <c r="L24" s="4"/>
      <c r="M24" s="143">
        <v>4</v>
      </c>
      <c r="N24" s="68">
        <v>117.31</v>
      </c>
      <c r="O24" s="151">
        <f t="shared" si="14"/>
        <v>6.8000000000000007</v>
      </c>
      <c r="P24" s="67">
        <f t="shared" si="15"/>
        <v>10.8</v>
      </c>
      <c r="R24" s="106">
        <f t="shared" si="16"/>
        <v>56.599999999999994</v>
      </c>
      <c r="S24" s="15">
        <v>2</v>
      </c>
      <c r="T24" s="4"/>
      <c r="U24" s="38" t="str">
        <f t="shared" si="17"/>
        <v>-</v>
      </c>
      <c r="V24" s="126">
        <f t="shared" si="18"/>
        <v>0.69464285714285712</v>
      </c>
      <c r="W24" s="15">
        <f t="shared" si="19"/>
        <v>9</v>
      </c>
      <c r="X24" s="4"/>
      <c r="Y24" s="156">
        <v>280</v>
      </c>
      <c r="Z24" s="157">
        <v>101</v>
      </c>
      <c r="AA24" s="155">
        <f t="shared" si="20"/>
        <v>16.310000000000002</v>
      </c>
      <c r="AB24" s="4"/>
      <c r="AC24" s="4"/>
      <c r="AD24" s="4"/>
      <c r="AE24" s="4"/>
      <c r="AF24" s="4"/>
    </row>
    <row r="25" spans="1:32" ht="16" x14ac:dyDescent="0.2">
      <c r="A25" s="231"/>
      <c r="B25" s="227"/>
      <c r="C25" s="227"/>
      <c r="D25" s="227"/>
      <c r="E25" s="227"/>
      <c r="F25" s="227"/>
      <c r="G25" s="67"/>
      <c r="H25" s="67"/>
      <c r="I25" s="142">
        <f t="shared" si="11"/>
        <v>0</v>
      </c>
      <c r="J25" s="142">
        <f t="shared" si="12"/>
        <v>0</v>
      </c>
      <c r="K25" s="105">
        <f t="shared" si="13"/>
        <v>0</v>
      </c>
      <c r="L25" s="4"/>
      <c r="M25" s="143"/>
      <c r="N25" s="68"/>
      <c r="O25" s="151" t="str">
        <f t="shared" si="14"/>
        <v>time</v>
      </c>
      <c r="P25" s="67">
        <f t="shared" si="15"/>
        <v>0</v>
      </c>
      <c r="R25" s="106">
        <f t="shared" si="16"/>
        <v>0</v>
      </c>
      <c r="S25" s="15"/>
      <c r="T25" s="4"/>
      <c r="U25" s="38" t="str">
        <f t="shared" si="17"/>
        <v>-</v>
      </c>
      <c r="V25" s="126">
        <f t="shared" si="18"/>
        <v>0</v>
      </c>
      <c r="W25" s="15">
        <f t="shared" si="19"/>
        <v>0</v>
      </c>
      <c r="X25" s="4"/>
      <c r="Y25" s="156">
        <v>280</v>
      </c>
      <c r="Z25" s="157">
        <v>101</v>
      </c>
      <c r="AA25" s="155">
        <f t="shared" si="20"/>
        <v>101</v>
      </c>
      <c r="AB25" s="4"/>
      <c r="AC25" s="4"/>
      <c r="AD25" s="4"/>
      <c r="AE25" s="4"/>
      <c r="AF25" s="4"/>
    </row>
    <row r="26" spans="1:32" ht="16" x14ac:dyDescent="0.2">
      <c r="A26" s="231"/>
      <c r="B26" s="227"/>
      <c r="C26" s="227"/>
      <c r="D26" s="227"/>
      <c r="E26" s="227"/>
      <c r="F26" s="247"/>
      <c r="G26" s="67"/>
      <c r="H26" s="67"/>
      <c r="I26" s="142">
        <f t="shared" si="11"/>
        <v>0</v>
      </c>
      <c r="J26" s="142">
        <f t="shared" si="12"/>
        <v>0</v>
      </c>
      <c r="K26" s="105">
        <f t="shared" si="13"/>
        <v>0</v>
      </c>
      <c r="L26" s="4"/>
      <c r="M26" s="143"/>
      <c r="N26" s="68"/>
      <c r="O26" s="151" t="str">
        <f t="shared" si="14"/>
        <v>time</v>
      </c>
      <c r="P26" s="67">
        <f t="shared" si="15"/>
        <v>0</v>
      </c>
      <c r="R26" s="106">
        <f t="shared" si="16"/>
        <v>0</v>
      </c>
      <c r="S26" s="15"/>
      <c r="T26" s="4"/>
      <c r="U26" s="38" t="str">
        <f t="shared" si="17"/>
        <v>-</v>
      </c>
      <c r="V26" s="126">
        <f t="shared" si="18"/>
        <v>0</v>
      </c>
      <c r="W26" s="15">
        <f t="shared" si="19"/>
        <v>0</v>
      </c>
      <c r="X26" s="4"/>
      <c r="Y26" s="156">
        <v>280</v>
      </c>
      <c r="Z26" s="157">
        <v>101</v>
      </c>
      <c r="AA26" s="155">
        <f t="shared" si="20"/>
        <v>101</v>
      </c>
      <c r="AB26" s="4"/>
      <c r="AC26" s="4"/>
      <c r="AD26" s="4"/>
      <c r="AE26" s="4"/>
      <c r="AF26" s="4"/>
    </row>
    <row r="27" spans="1:32" ht="16" x14ac:dyDescent="0.15">
      <c r="A27" s="234"/>
      <c r="B27" s="234"/>
      <c r="C27" s="234"/>
      <c r="D27" s="234"/>
      <c r="E27" s="234"/>
      <c r="F27" s="234"/>
      <c r="G27" s="67"/>
      <c r="H27" s="67"/>
      <c r="I27" s="142">
        <f t="shared" si="11"/>
        <v>0</v>
      </c>
      <c r="J27" s="142">
        <f t="shared" si="12"/>
        <v>0</v>
      </c>
      <c r="K27" s="105">
        <f t="shared" si="13"/>
        <v>0</v>
      </c>
      <c r="L27" s="4"/>
      <c r="M27" s="143"/>
      <c r="N27" s="68">
        <v>0</v>
      </c>
      <c r="O27" s="151" t="str">
        <f t="shared" si="14"/>
        <v>time</v>
      </c>
      <c r="P27" s="67">
        <f t="shared" si="15"/>
        <v>0</v>
      </c>
      <c r="R27" s="106">
        <f t="shared" si="16"/>
        <v>0</v>
      </c>
      <c r="S27" s="15"/>
      <c r="T27" s="4"/>
      <c r="U27" s="38" t="str">
        <f t="shared" si="17"/>
        <v>-</v>
      </c>
      <c r="V27" s="126">
        <f t="shared" si="18"/>
        <v>0</v>
      </c>
      <c r="W27" s="15">
        <f t="shared" si="19"/>
        <v>0</v>
      </c>
      <c r="X27" s="4"/>
      <c r="Y27" s="156">
        <v>280</v>
      </c>
      <c r="Z27" s="157">
        <v>101</v>
      </c>
      <c r="AA27" s="155">
        <f t="shared" si="20"/>
        <v>101</v>
      </c>
      <c r="AB27" s="4"/>
      <c r="AC27" s="4"/>
      <c r="AD27" s="4"/>
      <c r="AE27" s="4"/>
      <c r="AF27" s="4"/>
    </row>
    <row r="28" spans="1:32" ht="18" x14ac:dyDescent="0.15">
      <c r="A28" s="22"/>
      <c r="B28" s="35"/>
      <c r="C28" s="35"/>
      <c r="D28" s="30"/>
      <c r="E28" s="141"/>
      <c r="F28" s="16"/>
      <c r="G28" s="67"/>
      <c r="H28" s="67"/>
      <c r="I28" s="142">
        <f t="shared" si="11"/>
        <v>0</v>
      </c>
      <c r="J28" s="142">
        <f t="shared" si="12"/>
        <v>0</v>
      </c>
      <c r="K28" s="105" t="str">
        <f t="shared" si="13"/>
        <v>test</v>
      </c>
      <c r="L28" s="4"/>
      <c r="M28" s="143"/>
      <c r="N28" s="68">
        <v>0</v>
      </c>
      <c r="O28" s="151" t="str">
        <f t="shared" si="14"/>
        <v>time</v>
      </c>
      <c r="P28" s="67">
        <f t="shared" si="15"/>
        <v>0</v>
      </c>
      <c r="R28" s="106">
        <f t="shared" si="16"/>
        <v>0</v>
      </c>
      <c r="S28" s="15"/>
      <c r="T28" s="4"/>
      <c r="U28" s="38" t="str">
        <f t="shared" si="17"/>
        <v>-</v>
      </c>
      <c r="V28" s="126">
        <f t="shared" si="18"/>
        <v>0</v>
      </c>
      <c r="W28" s="15">
        <f t="shared" si="19"/>
        <v>0</v>
      </c>
      <c r="X28" s="4"/>
      <c r="Y28" s="156">
        <v>0</v>
      </c>
      <c r="Z28" s="157">
        <v>0</v>
      </c>
      <c r="AA28" s="155">
        <f t="shared" si="20"/>
        <v>0</v>
      </c>
      <c r="AB28" s="4"/>
      <c r="AC28" s="4"/>
      <c r="AD28" s="4"/>
      <c r="AE28" s="4"/>
      <c r="AF28" s="4"/>
    </row>
    <row r="29" spans="1:32" ht="18" x14ac:dyDescent="0.15">
      <c r="A29" s="22"/>
      <c r="B29" s="35"/>
      <c r="C29" s="35"/>
      <c r="D29" s="30"/>
      <c r="E29" s="141"/>
      <c r="F29" s="16"/>
      <c r="G29" s="67"/>
      <c r="H29" s="67"/>
      <c r="I29" s="142">
        <f t="shared" si="11"/>
        <v>0</v>
      </c>
      <c r="J29" s="142">
        <f t="shared" si="12"/>
        <v>0</v>
      </c>
      <c r="K29" s="105" t="str">
        <f t="shared" si="13"/>
        <v>test</v>
      </c>
      <c r="L29" s="4"/>
      <c r="M29" s="143"/>
      <c r="N29" s="68">
        <v>0</v>
      </c>
      <c r="O29" s="151" t="str">
        <f t="shared" si="14"/>
        <v>time</v>
      </c>
      <c r="P29" s="67">
        <f t="shared" si="15"/>
        <v>0</v>
      </c>
      <c r="R29" s="106">
        <f t="shared" si="16"/>
        <v>0</v>
      </c>
      <c r="S29" s="15"/>
      <c r="T29" s="4"/>
      <c r="U29" s="38" t="str">
        <f t="shared" si="17"/>
        <v>-</v>
      </c>
      <c r="V29" s="126">
        <f t="shared" si="18"/>
        <v>0</v>
      </c>
      <c r="W29" s="15">
        <f t="shared" si="19"/>
        <v>0</v>
      </c>
      <c r="X29" s="4"/>
      <c r="Y29" s="156">
        <v>0</v>
      </c>
      <c r="Z29" s="157">
        <v>0</v>
      </c>
      <c r="AA29" s="155">
        <f t="shared" si="20"/>
        <v>0</v>
      </c>
      <c r="AB29" s="4"/>
      <c r="AC29" s="4"/>
      <c r="AD29" s="4"/>
      <c r="AE29" s="4"/>
      <c r="AF29" s="4"/>
    </row>
    <row r="30" spans="1:32" ht="18" x14ac:dyDescent="0.15">
      <c r="A30" s="116"/>
      <c r="B30" s="125"/>
      <c r="C30" s="125"/>
      <c r="D30" s="99"/>
      <c r="E30" s="141"/>
      <c r="F30" s="16"/>
      <c r="G30" s="67"/>
      <c r="H30" s="67"/>
      <c r="I30" s="142">
        <f t="shared" si="11"/>
        <v>0</v>
      </c>
      <c r="J30" s="142">
        <f t="shared" si="12"/>
        <v>0</v>
      </c>
      <c r="K30" s="105" t="str">
        <f t="shared" si="13"/>
        <v>test</v>
      </c>
      <c r="L30" s="4"/>
      <c r="M30" s="143"/>
      <c r="N30" s="68">
        <v>0</v>
      </c>
      <c r="O30" s="151" t="str">
        <f t="shared" si="14"/>
        <v>time</v>
      </c>
      <c r="P30" s="67">
        <f t="shared" si="15"/>
        <v>0</v>
      </c>
      <c r="R30" s="106">
        <f t="shared" si="16"/>
        <v>0</v>
      </c>
      <c r="S30" s="15"/>
      <c r="T30" s="4"/>
      <c r="U30" s="38" t="str">
        <f t="shared" si="17"/>
        <v>-</v>
      </c>
      <c r="V30" s="126">
        <f t="shared" si="18"/>
        <v>0</v>
      </c>
      <c r="W30" s="15">
        <f t="shared" si="19"/>
        <v>0</v>
      </c>
      <c r="X30" s="4"/>
      <c r="Y30" s="156">
        <v>0</v>
      </c>
      <c r="Z30" s="157">
        <v>0</v>
      </c>
      <c r="AA30" s="155">
        <f t="shared" si="20"/>
        <v>0</v>
      </c>
      <c r="AB30" s="4"/>
      <c r="AC30" s="4"/>
      <c r="AD30" s="4"/>
      <c r="AE30" s="4"/>
      <c r="AF30" s="4"/>
    </row>
    <row r="32" spans="1:32" ht="20" x14ac:dyDescent="0.15">
      <c r="A32" s="135"/>
      <c r="B32" s="136" t="s">
        <v>170</v>
      </c>
      <c r="C32" s="229"/>
      <c r="D32" s="224"/>
      <c r="E32" s="138"/>
      <c r="F32" s="224"/>
      <c r="G32" s="224"/>
      <c r="H32" s="139"/>
      <c r="I32" s="139"/>
      <c r="J32" s="139"/>
      <c r="K32" s="225"/>
      <c r="M32" s="224"/>
      <c r="N32" s="225"/>
      <c r="O32" s="139"/>
      <c r="P32" s="139"/>
      <c r="R32" s="328"/>
      <c r="S32" s="329"/>
      <c r="U32" s="51"/>
      <c r="V32" s="51"/>
      <c r="W32" s="51"/>
      <c r="Y32" s="153"/>
      <c r="Z32" s="154"/>
      <c r="AA32" s="155"/>
    </row>
    <row r="33" spans="1:32" ht="16" x14ac:dyDescent="0.2">
      <c r="A33" s="231">
        <v>41</v>
      </c>
      <c r="B33" s="227" t="s">
        <v>269</v>
      </c>
      <c r="C33" s="227" t="s">
        <v>270</v>
      </c>
      <c r="D33" s="227" t="s">
        <v>261</v>
      </c>
      <c r="E33" s="227"/>
      <c r="F33" s="227" t="s">
        <v>262</v>
      </c>
      <c r="G33" s="67">
        <v>203.5</v>
      </c>
      <c r="H33" s="67"/>
      <c r="I33" s="142">
        <f t="shared" ref="I33:I40" si="21">IFERROR(IF(G33=0,0,(G33/$Y33)),0)</f>
        <v>0.72678571428571426</v>
      </c>
      <c r="J33" s="142">
        <f t="shared" ref="J33:J40" si="22">IFERROR(IF(H33=0,0,(H33/$Y33)),0)</f>
        <v>0</v>
      </c>
      <c r="K33" s="105">
        <f t="shared" ref="K33:K40" si="23">IF(Y33=0,"test",IF(G33=0,0,ROUND(((1-(AVERAGE(I33:J33)))*1.5)*100,1)))</f>
        <v>95.5</v>
      </c>
      <c r="L33" s="4"/>
      <c r="M33" s="143"/>
      <c r="N33" s="68">
        <v>90.38</v>
      </c>
      <c r="O33" s="151">
        <f>IF(AND(N33&gt;0,Z33&gt;0),IF(N33&lt;=Z33,0,ROUNDUP((ABS(AA33)),0)*0.4),"time")</f>
        <v>0</v>
      </c>
      <c r="P33" s="67">
        <f>IF(O33="time",0,O33+M33)</f>
        <v>0</v>
      </c>
      <c r="R33" s="106">
        <f>IFERROR(IF(O33="time",0,K33+P33),"SJ")</f>
        <v>95.5</v>
      </c>
      <c r="S33" s="15">
        <v>1</v>
      </c>
      <c r="T33" s="4"/>
      <c r="U33" s="38" t="str">
        <f>IF(N33=0,"-",IF(AND((AVERAGE(G33:H33)/Y33)&gt;=0.5,P33&lt;=4),"Q","-"))</f>
        <v>Q</v>
      </c>
      <c r="V33" s="126">
        <f>IF(G33=0,0,(IF(Y33=0,"???",((AVERAGE(G33:H33))/Y33))))</f>
        <v>0.72678571428571426</v>
      </c>
      <c r="W33" s="15">
        <f>IF(S33=0,,IF(S33&gt;10,,11-(S33)))</f>
        <v>10</v>
      </c>
      <c r="X33" s="4"/>
      <c r="Y33" s="156">
        <v>280</v>
      </c>
      <c r="Z33" s="157">
        <v>94</v>
      </c>
      <c r="AA33" s="155">
        <f>IF((N33-Z33)=0,0,ABS(N33-Z33))</f>
        <v>3.6200000000000045</v>
      </c>
      <c r="AB33" s="4"/>
      <c r="AC33" s="4"/>
      <c r="AD33" s="4"/>
      <c r="AE33" s="4"/>
      <c r="AF33" s="4"/>
    </row>
    <row r="34" spans="1:32" ht="16" x14ac:dyDescent="0.2">
      <c r="A34" s="231">
        <v>42</v>
      </c>
      <c r="B34" s="230" t="s">
        <v>271</v>
      </c>
      <c r="C34" s="227" t="s">
        <v>142</v>
      </c>
      <c r="D34" s="227" t="s">
        <v>263</v>
      </c>
      <c r="E34" s="227"/>
      <c r="F34" s="227" t="s">
        <v>183</v>
      </c>
      <c r="G34" s="67">
        <v>160</v>
      </c>
      <c r="H34" s="67"/>
      <c r="I34" s="142">
        <f t="shared" si="21"/>
        <v>0.5714285714285714</v>
      </c>
      <c r="J34" s="142">
        <f t="shared" si="22"/>
        <v>0</v>
      </c>
      <c r="K34" s="105">
        <f t="shared" si="23"/>
        <v>107.1</v>
      </c>
      <c r="L34" s="4"/>
      <c r="M34" s="143"/>
      <c r="N34" s="68" t="s">
        <v>167</v>
      </c>
      <c r="O34" s="151" t="e">
        <f t="shared" ref="O34:O40" si="24">IF(AND(N34&gt;0,Z34&gt;0),IF(N34&lt;=Z34,0,ROUNDUP((ABS(AA34)),0)*0.4),"time")</f>
        <v>#VALUE!</v>
      </c>
      <c r="P34" s="67" t="e">
        <f t="shared" ref="P34:P40" si="25">IF(O34="time",0,O34+M34)</f>
        <v>#VALUE!</v>
      </c>
      <c r="R34" s="106" t="str">
        <f t="shared" ref="R34:R40" si="26">IFERROR(IF(O34="time",0,K34+P34),"SJ")</f>
        <v>SJ</v>
      </c>
      <c r="S34" s="15"/>
      <c r="T34" s="4"/>
      <c r="U34" s="38" t="e">
        <f t="shared" ref="U34:U40" si="27">IF(N34=0,"-",IF(AND((AVERAGE(G34:H34)/Y34)&gt;=0.5,P34&lt;=4),"Q","-"))</f>
        <v>#VALUE!</v>
      </c>
      <c r="V34" s="126">
        <f t="shared" ref="V34:V40" si="28">IF(G34=0,0,(IF(Y34=0,"???",((AVERAGE(G34:H34))/Y34))))</f>
        <v>0.5714285714285714</v>
      </c>
      <c r="W34" s="15">
        <f t="shared" ref="W34:W40" si="29">IF(S34=0,,IF(S34&gt;10,,11-(S34)))</f>
        <v>0</v>
      </c>
      <c r="X34" s="4"/>
      <c r="Y34" s="156">
        <v>280</v>
      </c>
      <c r="Z34" s="157">
        <v>94</v>
      </c>
      <c r="AA34" s="155" t="e">
        <f>IF((N34-Z34)=0,0,ABS(N34-Z34))</f>
        <v>#VALUE!</v>
      </c>
      <c r="AB34" s="4"/>
      <c r="AC34" s="4"/>
      <c r="AD34" s="4"/>
      <c r="AE34" s="4"/>
      <c r="AF34" s="4"/>
    </row>
    <row r="35" spans="1:32" ht="16" x14ac:dyDescent="0.2">
      <c r="A35" s="257">
        <v>43</v>
      </c>
      <c r="B35" s="230" t="s">
        <v>272</v>
      </c>
      <c r="C35" s="227" t="s">
        <v>273</v>
      </c>
      <c r="D35" s="227" t="s">
        <v>264</v>
      </c>
      <c r="E35" s="227"/>
      <c r="F35" s="227" t="s">
        <v>141</v>
      </c>
      <c r="G35" s="67">
        <v>210.5</v>
      </c>
      <c r="H35" s="67"/>
      <c r="I35" s="142">
        <f t="shared" si="21"/>
        <v>0.75178571428571428</v>
      </c>
      <c r="J35" s="142">
        <f t="shared" si="22"/>
        <v>0</v>
      </c>
      <c r="K35" s="105">
        <f t="shared" si="23"/>
        <v>93.6</v>
      </c>
      <c r="L35" s="4"/>
      <c r="M35" s="143">
        <v>4</v>
      </c>
      <c r="N35" s="68">
        <v>99.19</v>
      </c>
      <c r="O35" s="151">
        <f t="shared" si="24"/>
        <v>2.4000000000000004</v>
      </c>
      <c r="P35" s="67">
        <f t="shared" si="25"/>
        <v>6.4</v>
      </c>
      <c r="R35" s="106">
        <f t="shared" si="26"/>
        <v>100</v>
      </c>
      <c r="S35" s="15">
        <v>3</v>
      </c>
      <c r="T35" s="4"/>
      <c r="U35" s="38" t="str">
        <f t="shared" si="27"/>
        <v>-</v>
      </c>
      <c r="V35" s="126">
        <f t="shared" si="28"/>
        <v>0.75178571428571428</v>
      </c>
      <c r="W35" s="15">
        <f t="shared" si="29"/>
        <v>8</v>
      </c>
      <c r="X35" s="4"/>
      <c r="Y35" s="156">
        <v>280</v>
      </c>
      <c r="Z35" s="157">
        <v>94</v>
      </c>
      <c r="AA35" s="155">
        <f t="shared" ref="AA35:AA40" si="30">IF((N35-Z35)=0,0,ABS(N35-Z35))</f>
        <v>5.1899999999999977</v>
      </c>
      <c r="AB35" s="4"/>
      <c r="AC35" s="4"/>
      <c r="AD35" s="4"/>
      <c r="AE35" s="4"/>
      <c r="AF35" s="4"/>
    </row>
    <row r="36" spans="1:32" ht="16" x14ac:dyDescent="0.2">
      <c r="A36" s="231">
        <v>44</v>
      </c>
      <c r="B36" s="230" t="s">
        <v>274</v>
      </c>
      <c r="C36" s="227" t="s">
        <v>144</v>
      </c>
      <c r="D36" s="227" t="s">
        <v>145</v>
      </c>
      <c r="E36" s="233"/>
      <c r="F36" s="227" t="s">
        <v>265</v>
      </c>
      <c r="G36" s="67">
        <v>194.5</v>
      </c>
      <c r="H36" s="67"/>
      <c r="I36" s="142">
        <f t="shared" si="21"/>
        <v>0.69464285714285712</v>
      </c>
      <c r="J36" s="142">
        <f t="shared" si="22"/>
        <v>0</v>
      </c>
      <c r="K36" s="105">
        <f t="shared" si="23"/>
        <v>97.9</v>
      </c>
      <c r="L36" s="4"/>
      <c r="M36" s="143"/>
      <c r="N36" s="68">
        <v>83.81</v>
      </c>
      <c r="O36" s="151">
        <f t="shared" si="24"/>
        <v>0</v>
      </c>
      <c r="P36" s="67">
        <f t="shared" si="25"/>
        <v>0</v>
      </c>
      <c r="R36" s="106">
        <f t="shared" si="26"/>
        <v>97.9</v>
      </c>
      <c r="S36" s="15">
        <v>2</v>
      </c>
      <c r="T36" s="4"/>
      <c r="U36" s="38" t="str">
        <f t="shared" si="27"/>
        <v>Q</v>
      </c>
      <c r="V36" s="126">
        <f t="shared" si="28"/>
        <v>0.69464285714285712</v>
      </c>
      <c r="W36" s="15">
        <f t="shared" si="29"/>
        <v>9</v>
      </c>
      <c r="X36" s="4"/>
      <c r="Y36" s="156">
        <v>280</v>
      </c>
      <c r="Z36" s="157">
        <v>94</v>
      </c>
      <c r="AA36" s="155">
        <f t="shared" si="30"/>
        <v>10.189999999999998</v>
      </c>
      <c r="AB36" s="4"/>
      <c r="AC36" s="4"/>
      <c r="AD36" s="4"/>
      <c r="AE36" s="4"/>
      <c r="AF36" s="4"/>
    </row>
    <row r="37" spans="1:32" ht="16" x14ac:dyDescent="0.2">
      <c r="A37" s="231">
        <v>45</v>
      </c>
      <c r="B37" s="230" t="s">
        <v>275</v>
      </c>
      <c r="C37" s="227" t="s">
        <v>276</v>
      </c>
      <c r="D37" s="227" t="s">
        <v>266</v>
      </c>
      <c r="E37" s="227"/>
      <c r="F37" s="227" t="s">
        <v>267</v>
      </c>
      <c r="G37" s="67">
        <v>170.5</v>
      </c>
      <c r="H37" s="67"/>
      <c r="I37" s="142">
        <f t="shared" si="21"/>
        <v>0.60892857142857137</v>
      </c>
      <c r="J37" s="142">
        <f t="shared" si="22"/>
        <v>0</v>
      </c>
      <c r="K37" s="105">
        <f t="shared" si="23"/>
        <v>104.3</v>
      </c>
      <c r="L37" s="4"/>
      <c r="M37" s="143">
        <v>4</v>
      </c>
      <c r="N37" s="68">
        <v>78.150000000000006</v>
      </c>
      <c r="O37" s="151">
        <f t="shared" si="24"/>
        <v>0</v>
      </c>
      <c r="P37" s="67">
        <f t="shared" si="25"/>
        <v>4</v>
      </c>
      <c r="R37" s="106">
        <f t="shared" si="26"/>
        <v>108.3</v>
      </c>
      <c r="S37" s="15">
        <v>5</v>
      </c>
      <c r="T37" s="4"/>
      <c r="U37" s="38" t="str">
        <f t="shared" si="27"/>
        <v>Q</v>
      </c>
      <c r="V37" s="126">
        <f t="shared" si="28"/>
        <v>0.60892857142857137</v>
      </c>
      <c r="W37" s="15">
        <f t="shared" si="29"/>
        <v>6</v>
      </c>
      <c r="X37" s="4"/>
      <c r="Y37" s="156">
        <v>280</v>
      </c>
      <c r="Z37" s="157">
        <v>94</v>
      </c>
      <c r="AA37" s="155">
        <f t="shared" si="30"/>
        <v>15.849999999999994</v>
      </c>
      <c r="AB37" s="4"/>
      <c r="AC37" s="4"/>
      <c r="AD37" s="4"/>
      <c r="AE37" s="4"/>
      <c r="AF37" s="4"/>
    </row>
    <row r="38" spans="1:32" ht="16" x14ac:dyDescent="0.2">
      <c r="A38" s="231">
        <v>46</v>
      </c>
      <c r="B38" s="230" t="s">
        <v>271</v>
      </c>
      <c r="C38" s="227" t="s">
        <v>258</v>
      </c>
      <c r="D38" s="227" t="s">
        <v>268</v>
      </c>
      <c r="E38" s="227"/>
      <c r="F38" s="227" t="s">
        <v>150</v>
      </c>
      <c r="G38" s="67">
        <v>168.5</v>
      </c>
      <c r="H38" s="67"/>
      <c r="I38" s="142">
        <f t="shared" si="21"/>
        <v>0.60178571428571426</v>
      </c>
      <c r="J38" s="142">
        <f t="shared" si="22"/>
        <v>0</v>
      </c>
      <c r="K38" s="105">
        <f t="shared" si="23"/>
        <v>104.9</v>
      </c>
      <c r="L38" s="4"/>
      <c r="M38" s="143"/>
      <c r="N38" s="68">
        <v>99.44</v>
      </c>
      <c r="O38" s="151">
        <f t="shared" si="24"/>
        <v>2.4000000000000004</v>
      </c>
      <c r="P38" s="67">
        <f t="shared" si="25"/>
        <v>2.4000000000000004</v>
      </c>
      <c r="R38" s="106">
        <f t="shared" si="26"/>
        <v>107.30000000000001</v>
      </c>
      <c r="S38" s="15">
        <v>4</v>
      </c>
      <c r="T38" s="4"/>
      <c r="U38" s="38" t="str">
        <f t="shared" si="27"/>
        <v>Q</v>
      </c>
      <c r="V38" s="126">
        <f t="shared" si="28"/>
        <v>0.60178571428571426</v>
      </c>
      <c r="W38" s="15">
        <f t="shared" si="29"/>
        <v>7</v>
      </c>
      <c r="X38" s="4"/>
      <c r="Y38" s="156">
        <v>280</v>
      </c>
      <c r="Z38" s="157">
        <v>94</v>
      </c>
      <c r="AA38" s="155">
        <f t="shared" si="30"/>
        <v>5.4399999999999977</v>
      </c>
      <c r="AB38" s="4"/>
      <c r="AC38" s="4"/>
      <c r="AD38" s="4"/>
      <c r="AE38" s="4"/>
      <c r="AF38" s="4"/>
    </row>
    <row r="39" spans="1:32" ht="16" x14ac:dyDescent="0.2">
      <c r="A39" s="226"/>
      <c r="B39" s="227"/>
      <c r="C39" s="227"/>
      <c r="D39" s="227"/>
      <c r="E39" s="227"/>
      <c r="F39" s="227"/>
      <c r="G39" s="67"/>
      <c r="H39" s="67"/>
      <c r="I39" s="142">
        <f t="shared" si="21"/>
        <v>0</v>
      </c>
      <c r="J39" s="142">
        <f t="shared" si="22"/>
        <v>0</v>
      </c>
      <c r="K39" s="105">
        <f t="shared" si="23"/>
        <v>0</v>
      </c>
      <c r="L39" s="4"/>
      <c r="M39" s="143"/>
      <c r="N39" s="68"/>
      <c r="O39" s="151" t="str">
        <f t="shared" si="24"/>
        <v>time</v>
      </c>
      <c r="P39" s="67">
        <f t="shared" si="25"/>
        <v>0</v>
      </c>
      <c r="R39" s="106">
        <f t="shared" si="26"/>
        <v>0</v>
      </c>
      <c r="S39" s="15"/>
      <c r="T39" s="4"/>
      <c r="U39" s="38" t="str">
        <f t="shared" si="27"/>
        <v>-</v>
      </c>
      <c r="V39" s="126">
        <f t="shared" si="28"/>
        <v>0</v>
      </c>
      <c r="W39" s="15">
        <f t="shared" si="29"/>
        <v>0</v>
      </c>
      <c r="X39" s="4"/>
      <c r="Y39" s="156">
        <v>280</v>
      </c>
      <c r="Z39" s="157">
        <v>94</v>
      </c>
      <c r="AA39" s="155">
        <f t="shared" si="30"/>
        <v>94</v>
      </c>
      <c r="AB39" s="4"/>
      <c r="AC39" s="4"/>
      <c r="AD39" s="4"/>
      <c r="AE39" s="4"/>
      <c r="AF39" s="4"/>
    </row>
    <row r="40" spans="1:32" ht="18" x14ac:dyDescent="0.15">
      <c r="A40" s="116"/>
      <c r="B40" s="125"/>
      <c r="C40" s="125"/>
      <c r="D40" s="99"/>
      <c r="E40" s="141"/>
      <c r="F40" s="16"/>
      <c r="G40" s="67"/>
      <c r="H40" s="67"/>
      <c r="I40" s="142">
        <f t="shared" si="21"/>
        <v>0</v>
      </c>
      <c r="J40" s="142">
        <f t="shared" si="22"/>
        <v>0</v>
      </c>
      <c r="K40" s="105" t="str">
        <f t="shared" si="23"/>
        <v>test</v>
      </c>
      <c r="L40" s="4"/>
      <c r="M40" s="143"/>
      <c r="N40" s="68">
        <v>0</v>
      </c>
      <c r="O40" s="151" t="str">
        <f t="shared" si="24"/>
        <v>time</v>
      </c>
      <c r="P40" s="67">
        <f t="shared" si="25"/>
        <v>0</v>
      </c>
      <c r="R40" s="106">
        <f t="shared" si="26"/>
        <v>0</v>
      </c>
      <c r="S40" s="15"/>
      <c r="T40" s="4"/>
      <c r="U40" s="38" t="str">
        <f t="shared" si="27"/>
        <v>-</v>
      </c>
      <c r="V40" s="126">
        <f t="shared" si="28"/>
        <v>0</v>
      </c>
      <c r="W40" s="15">
        <f t="shared" si="29"/>
        <v>0</v>
      </c>
      <c r="X40" s="4"/>
      <c r="Y40" s="156">
        <v>0</v>
      </c>
      <c r="Z40" s="157">
        <v>0</v>
      </c>
      <c r="AA40" s="155">
        <f t="shared" si="30"/>
        <v>0</v>
      </c>
      <c r="AB40" s="4"/>
      <c r="AC40" s="4"/>
      <c r="AD40" s="4"/>
      <c r="AE40" s="4"/>
      <c r="AF40" s="4"/>
    </row>
    <row r="42" spans="1:32" ht="20" x14ac:dyDescent="0.15">
      <c r="A42" s="135"/>
      <c r="B42" s="136" t="s">
        <v>171</v>
      </c>
      <c r="C42" s="229"/>
      <c r="D42" s="224"/>
      <c r="E42" s="138"/>
      <c r="F42" s="224"/>
      <c r="G42" s="224"/>
      <c r="H42" s="139"/>
      <c r="I42" s="139"/>
      <c r="J42" s="139"/>
      <c r="K42" s="225"/>
      <c r="M42" s="224"/>
      <c r="N42" s="225"/>
      <c r="O42" s="139"/>
      <c r="P42" s="139"/>
      <c r="R42" s="328"/>
      <c r="S42" s="329"/>
      <c r="U42" s="51"/>
      <c r="V42" s="51"/>
      <c r="W42" s="51"/>
      <c r="Y42" s="153"/>
      <c r="Z42" s="154"/>
      <c r="AA42" s="155"/>
    </row>
    <row r="43" spans="1:32" ht="16" x14ac:dyDescent="0.2">
      <c r="A43" s="231">
        <v>47</v>
      </c>
      <c r="B43" s="230" t="s">
        <v>289</v>
      </c>
      <c r="C43" s="227" t="s">
        <v>290</v>
      </c>
      <c r="D43" s="227" t="s">
        <v>277</v>
      </c>
      <c r="E43" s="227"/>
      <c r="F43" s="227" t="s">
        <v>155</v>
      </c>
      <c r="G43" s="67">
        <v>214.5</v>
      </c>
      <c r="H43" s="67">
        <v>193</v>
      </c>
      <c r="I43" s="142">
        <f t="shared" ref="I43:I53" si="31">IFERROR(IF(G43=0,0,(G43/$Y43)),0)</f>
        <v>0.76607142857142863</v>
      </c>
      <c r="J43" s="142">
        <f t="shared" ref="J43:J53" si="32">IFERROR(IF(H43=0,0,(H43/$Y43)),0)</f>
        <v>0.68928571428571428</v>
      </c>
      <c r="K43" s="105">
        <f t="shared" ref="K43:K53" si="33">IF(Y43=0,"test",IF(G43=0,0,ROUND(((1-(AVERAGE(I43:J43)))*1.5)*100,1)))</f>
        <v>40.799999999999997</v>
      </c>
      <c r="L43" s="4"/>
      <c r="M43" s="143"/>
      <c r="N43" s="68">
        <v>91.47</v>
      </c>
      <c r="O43" s="151">
        <f>IF(AND(N43&gt;0,Z43&gt;0),IF(N43&lt;=Z43,0,ROUNDUP((ABS(AA43)),0)*0.4),"time")</f>
        <v>0</v>
      </c>
      <c r="P43" s="67">
        <f>IF(O43="time",0,O43+M43)</f>
        <v>0</v>
      </c>
      <c r="R43" s="106">
        <f>IFERROR(IF(O43="time",0,K43+P43),"SJ")</f>
        <v>40.799999999999997</v>
      </c>
      <c r="S43" s="15">
        <v>1</v>
      </c>
      <c r="T43" s="4"/>
      <c r="U43" s="38" t="str">
        <f>IF(N43=0,"-",IF(AND((AVERAGE(G43:H43)/Y43)&gt;=0.5,P43&lt;=4),"Q","-"))</f>
        <v>Q</v>
      </c>
      <c r="V43" s="126">
        <f>IF(G43=0,0,(IF(Y43=0,"???",((AVERAGE(G43:H43))/Y43))))</f>
        <v>0.7276785714285714</v>
      </c>
      <c r="W43" s="15">
        <f>IF(S43=0,,IF(S43&gt;10,,11-(S43)))</f>
        <v>10</v>
      </c>
      <c r="X43" s="4"/>
      <c r="Y43" s="156">
        <v>280</v>
      </c>
      <c r="Z43" s="157">
        <v>94</v>
      </c>
      <c r="AA43" s="155">
        <f>IF((N43-Z43)=0,0,ABS(N43-Z43))</f>
        <v>2.5300000000000011</v>
      </c>
      <c r="AB43" s="4"/>
      <c r="AC43" s="4"/>
      <c r="AD43" s="4"/>
      <c r="AE43" s="4"/>
      <c r="AF43" s="4"/>
    </row>
    <row r="44" spans="1:32" ht="16" x14ac:dyDescent="0.2">
      <c r="A44" s="257">
        <v>48</v>
      </c>
      <c r="B44" s="230" t="s">
        <v>291</v>
      </c>
      <c r="C44" s="227" t="s">
        <v>292</v>
      </c>
      <c r="D44" s="227" t="s">
        <v>278</v>
      </c>
      <c r="E44" s="227"/>
      <c r="F44" s="227" t="s">
        <v>191</v>
      </c>
      <c r="G44" s="67">
        <v>204.5</v>
      </c>
      <c r="H44" s="67">
        <v>189</v>
      </c>
      <c r="I44" s="142">
        <f t="shared" si="31"/>
        <v>0.73035714285714282</v>
      </c>
      <c r="J44" s="142">
        <f t="shared" si="32"/>
        <v>0.67500000000000004</v>
      </c>
      <c r="K44" s="105">
        <f t="shared" si="33"/>
        <v>44.6</v>
      </c>
      <c r="L44" s="4"/>
      <c r="M44" s="143"/>
      <c r="N44" s="68">
        <v>84.72</v>
      </c>
      <c r="O44" s="151">
        <f t="shared" ref="O44:O53" si="34">IF(AND(N44&gt;0,Z44&gt;0),IF(N44&lt;=Z44,0,ROUNDUP((ABS(AA44)),0)*0.4),"time")</f>
        <v>0</v>
      </c>
      <c r="P44" s="67">
        <f t="shared" ref="P44:P53" si="35">IF(O44="time",0,O44+M44)</f>
        <v>0</v>
      </c>
      <c r="R44" s="106">
        <f t="shared" ref="R44:R53" si="36">IFERROR(IF(O44="time",0,K44+P44),"SJ")</f>
        <v>44.6</v>
      </c>
      <c r="S44" s="15">
        <v>2</v>
      </c>
      <c r="T44" s="4"/>
      <c r="U44" s="38" t="str">
        <f t="shared" ref="U44:U53" si="37">IF(N44=0,"-",IF(AND((AVERAGE(G44:H44)/Y44)&gt;=0.5,P44&lt;=4),"Q","-"))</f>
        <v>Q</v>
      </c>
      <c r="V44" s="126">
        <f t="shared" ref="V44:V53" si="38">IF(G44=0,0,(IF(Y44=0,"???",((AVERAGE(G44:H44))/Y44))))</f>
        <v>0.70267857142857137</v>
      </c>
      <c r="W44" s="15">
        <f t="shared" ref="W44:W53" si="39">IF(S44=0,,IF(S44&gt;10,,11-(S44)))</f>
        <v>9</v>
      </c>
      <c r="X44" s="4"/>
      <c r="Y44" s="156">
        <v>280</v>
      </c>
      <c r="Z44" s="157">
        <v>94</v>
      </c>
      <c r="AA44" s="155">
        <f>IF((N44-Z44)=0,0,ABS(N44-Z44))</f>
        <v>9.2800000000000011</v>
      </c>
      <c r="AB44" s="4"/>
      <c r="AC44" s="4"/>
      <c r="AD44" s="4"/>
      <c r="AE44" s="4"/>
      <c r="AF44" s="4"/>
    </row>
    <row r="45" spans="1:32" ht="16" x14ac:dyDescent="0.2">
      <c r="A45" s="259">
        <v>49</v>
      </c>
      <c r="B45" s="230" t="s">
        <v>255</v>
      </c>
      <c r="C45" s="227" t="s">
        <v>160</v>
      </c>
      <c r="D45" s="227" t="s">
        <v>279</v>
      </c>
      <c r="E45" s="227"/>
      <c r="F45" s="227" t="s">
        <v>280</v>
      </c>
      <c r="G45" s="67">
        <v>204.5</v>
      </c>
      <c r="H45" s="67">
        <v>175</v>
      </c>
      <c r="I45" s="142">
        <f t="shared" si="31"/>
        <v>0.73035714285714282</v>
      </c>
      <c r="J45" s="142">
        <f t="shared" si="32"/>
        <v>0.625</v>
      </c>
      <c r="K45" s="105">
        <f t="shared" si="33"/>
        <v>48.3</v>
      </c>
      <c r="L45" s="4"/>
      <c r="M45" s="143"/>
      <c r="N45" s="68" t="s">
        <v>167</v>
      </c>
      <c r="O45" s="151" t="e">
        <f t="shared" si="34"/>
        <v>#VALUE!</v>
      </c>
      <c r="P45" s="67" t="e">
        <f t="shared" si="35"/>
        <v>#VALUE!</v>
      </c>
      <c r="R45" s="106" t="str">
        <f t="shared" si="36"/>
        <v>SJ</v>
      </c>
      <c r="S45" s="15"/>
      <c r="T45" s="4"/>
      <c r="U45" s="38" t="e">
        <f t="shared" si="37"/>
        <v>#VALUE!</v>
      </c>
      <c r="V45" s="126">
        <f t="shared" si="38"/>
        <v>0.67767857142857146</v>
      </c>
      <c r="W45" s="15">
        <f t="shared" si="39"/>
        <v>0</v>
      </c>
      <c r="X45" s="4"/>
      <c r="Y45" s="156">
        <v>280</v>
      </c>
      <c r="Z45" s="157">
        <v>94</v>
      </c>
      <c r="AA45" s="155" t="e">
        <f t="shared" ref="AA45:AA53" si="40">IF((N45-Z45)=0,0,ABS(N45-Z45))</f>
        <v>#VALUE!</v>
      </c>
      <c r="AB45" s="4"/>
      <c r="AC45" s="4"/>
      <c r="AD45" s="4"/>
      <c r="AE45" s="4"/>
      <c r="AF45" s="4"/>
    </row>
    <row r="46" spans="1:32" ht="16" x14ac:dyDescent="0.2">
      <c r="A46" s="231">
        <v>58</v>
      </c>
      <c r="B46" s="230" t="s">
        <v>293</v>
      </c>
      <c r="C46" s="227" t="s">
        <v>294</v>
      </c>
      <c r="D46" s="227" t="s">
        <v>281</v>
      </c>
      <c r="E46" s="227"/>
      <c r="F46" s="227" t="s">
        <v>143</v>
      </c>
      <c r="G46" s="67" t="s">
        <v>167</v>
      </c>
      <c r="H46" s="67" t="s">
        <v>167</v>
      </c>
      <c r="I46" s="142">
        <f t="shared" si="31"/>
        <v>0</v>
      </c>
      <c r="J46" s="142">
        <f t="shared" si="32"/>
        <v>0</v>
      </c>
      <c r="K46" s="105">
        <f t="shared" si="33"/>
        <v>150</v>
      </c>
      <c r="L46" s="4"/>
      <c r="M46" s="143">
        <v>4</v>
      </c>
      <c r="N46" s="68">
        <v>96.53</v>
      </c>
      <c r="O46" s="151">
        <f t="shared" si="34"/>
        <v>1.2000000000000002</v>
      </c>
      <c r="P46" s="67">
        <f t="shared" si="35"/>
        <v>5.2</v>
      </c>
      <c r="R46" s="106">
        <f t="shared" si="36"/>
        <v>155.19999999999999</v>
      </c>
      <c r="S46" s="15">
        <v>8</v>
      </c>
      <c r="T46" s="4"/>
      <c r="U46" s="38" t="e">
        <f t="shared" si="37"/>
        <v>#DIV/0!</v>
      </c>
      <c r="V46" s="126" t="e">
        <f t="shared" si="38"/>
        <v>#DIV/0!</v>
      </c>
      <c r="W46" s="15">
        <f t="shared" si="39"/>
        <v>3</v>
      </c>
      <c r="X46" s="4"/>
      <c r="Y46" s="156">
        <v>280</v>
      </c>
      <c r="Z46" s="157">
        <v>94</v>
      </c>
      <c r="AA46" s="155">
        <f t="shared" si="40"/>
        <v>2.5300000000000011</v>
      </c>
      <c r="AB46" s="4"/>
      <c r="AC46" s="4"/>
      <c r="AD46" s="4"/>
      <c r="AE46" s="4"/>
      <c r="AF46" s="4"/>
    </row>
    <row r="47" spans="1:32" ht="16" x14ac:dyDescent="0.2">
      <c r="A47" s="231">
        <v>51</v>
      </c>
      <c r="B47" s="230" t="s">
        <v>295</v>
      </c>
      <c r="C47" s="227" t="s">
        <v>296</v>
      </c>
      <c r="D47" s="227" t="s">
        <v>282</v>
      </c>
      <c r="E47" s="227"/>
      <c r="F47" s="227" t="s">
        <v>262</v>
      </c>
      <c r="G47" s="67">
        <v>178.5</v>
      </c>
      <c r="H47" s="67">
        <v>148</v>
      </c>
      <c r="I47" s="142">
        <f t="shared" si="31"/>
        <v>0.63749999999999996</v>
      </c>
      <c r="J47" s="142">
        <f t="shared" si="32"/>
        <v>0.52857142857142858</v>
      </c>
      <c r="K47" s="105">
        <f t="shared" si="33"/>
        <v>62.5</v>
      </c>
      <c r="L47" s="4"/>
      <c r="M47" s="143"/>
      <c r="N47" s="68" t="s">
        <v>167</v>
      </c>
      <c r="O47" s="151" t="e">
        <f t="shared" si="34"/>
        <v>#VALUE!</v>
      </c>
      <c r="P47" s="67" t="e">
        <f t="shared" si="35"/>
        <v>#VALUE!</v>
      </c>
      <c r="R47" s="106" t="str">
        <f t="shared" si="36"/>
        <v>SJ</v>
      </c>
      <c r="S47" s="15"/>
      <c r="T47" s="4"/>
      <c r="U47" s="38" t="e">
        <f t="shared" si="37"/>
        <v>#VALUE!</v>
      </c>
      <c r="V47" s="126">
        <f t="shared" si="38"/>
        <v>0.58303571428571432</v>
      </c>
      <c r="W47" s="15">
        <f t="shared" si="39"/>
        <v>0</v>
      </c>
      <c r="X47" s="4"/>
      <c r="Y47" s="156">
        <v>280</v>
      </c>
      <c r="Z47" s="157">
        <v>94</v>
      </c>
      <c r="AA47" s="155" t="e">
        <f t="shared" si="40"/>
        <v>#VALUE!</v>
      </c>
      <c r="AB47" s="4"/>
      <c r="AC47" s="4"/>
      <c r="AD47" s="4"/>
      <c r="AE47" s="4"/>
      <c r="AF47" s="4"/>
    </row>
    <row r="48" spans="1:32" ht="16" x14ac:dyDescent="0.2">
      <c r="A48" s="259">
        <v>52</v>
      </c>
      <c r="B48" s="230" t="s">
        <v>199</v>
      </c>
      <c r="C48" s="227" t="s">
        <v>165</v>
      </c>
      <c r="D48" s="227" t="s">
        <v>283</v>
      </c>
      <c r="E48" s="227"/>
      <c r="F48" s="227" t="s">
        <v>150</v>
      </c>
      <c r="G48" s="67">
        <v>160</v>
      </c>
      <c r="H48" s="67">
        <v>144</v>
      </c>
      <c r="I48" s="142">
        <f t="shared" si="31"/>
        <v>0.5714285714285714</v>
      </c>
      <c r="J48" s="142">
        <f t="shared" si="32"/>
        <v>0.51428571428571423</v>
      </c>
      <c r="K48" s="105">
        <f t="shared" si="33"/>
        <v>68.599999999999994</v>
      </c>
      <c r="L48" s="4"/>
      <c r="M48" s="143"/>
      <c r="N48" s="68">
        <v>84.97</v>
      </c>
      <c r="O48" s="151">
        <f t="shared" si="34"/>
        <v>0</v>
      </c>
      <c r="P48" s="67">
        <f t="shared" si="35"/>
        <v>0</v>
      </c>
      <c r="R48" s="106">
        <f t="shared" si="36"/>
        <v>68.599999999999994</v>
      </c>
      <c r="S48" s="15">
        <v>7</v>
      </c>
      <c r="T48" s="4"/>
      <c r="U48" s="38" t="str">
        <f t="shared" si="37"/>
        <v>Q</v>
      </c>
      <c r="V48" s="126">
        <f t="shared" si="38"/>
        <v>0.54285714285714282</v>
      </c>
      <c r="W48" s="15">
        <f t="shared" si="39"/>
        <v>4</v>
      </c>
      <c r="X48" s="4"/>
      <c r="Y48" s="156">
        <v>280</v>
      </c>
      <c r="Z48" s="157">
        <v>94</v>
      </c>
      <c r="AA48" s="155">
        <f t="shared" si="40"/>
        <v>9.0300000000000011</v>
      </c>
      <c r="AB48" s="4"/>
      <c r="AC48" s="4"/>
      <c r="AD48" s="4"/>
      <c r="AE48" s="4"/>
      <c r="AF48" s="4"/>
    </row>
    <row r="49" spans="1:32" ht="16" x14ac:dyDescent="0.2">
      <c r="A49" s="231">
        <v>53</v>
      </c>
      <c r="B49" s="230" t="s">
        <v>297</v>
      </c>
      <c r="C49" s="227" t="s">
        <v>298</v>
      </c>
      <c r="D49" s="227" t="s">
        <v>284</v>
      </c>
      <c r="E49" s="227"/>
      <c r="F49" s="227" t="s">
        <v>151</v>
      </c>
      <c r="G49" s="67">
        <v>174</v>
      </c>
      <c r="H49" s="67">
        <v>157</v>
      </c>
      <c r="I49" s="142">
        <f t="shared" si="31"/>
        <v>0.62142857142857144</v>
      </c>
      <c r="J49" s="142">
        <f t="shared" si="32"/>
        <v>0.56071428571428572</v>
      </c>
      <c r="K49" s="105">
        <f t="shared" si="33"/>
        <v>61.3</v>
      </c>
      <c r="L49" s="4"/>
      <c r="M49" s="143"/>
      <c r="N49" s="68" t="s">
        <v>167</v>
      </c>
      <c r="O49" s="151" t="e">
        <f t="shared" si="34"/>
        <v>#VALUE!</v>
      </c>
      <c r="P49" s="67" t="e">
        <f t="shared" si="35"/>
        <v>#VALUE!</v>
      </c>
      <c r="R49" s="106" t="str">
        <f t="shared" si="36"/>
        <v>SJ</v>
      </c>
      <c r="S49" s="15"/>
      <c r="T49" s="4"/>
      <c r="U49" s="38" t="e">
        <f t="shared" si="37"/>
        <v>#VALUE!</v>
      </c>
      <c r="V49" s="126">
        <f t="shared" si="38"/>
        <v>0.59107142857142858</v>
      </c>
      <c r="W49" s="15">
        <f t="shared" si="39"/>
        <v>0</v>
      </c>
      <c r="X49" s="4"/>
      <c r="Y49" s="156">
        <v>280</v>
      </c>
      <c r="Z49" s="157">
        <v>94</v>
      </c>
      <c r="AA49" s="155" t="e">
        <f t="shared" si="40"/>
        <v>#VALUE!</v>
      </c>
      <c r="AB49" s="4"/>
      <c r="AC49" s="4"/>
      <c r="AD49" s="4"/>
      <c r="AE49" s="4"/>
      <c r="AF49" s="4"/>
    </row>
    <row r="50" spans="1:32" ht="16" x14ac:dyDescent="0.2">
      <c r="A50" s="231">
        <v>54</v>
      </c>
      <c r="B50" s="230" t="s">
        <v>299</v>
      </c>
      <c r="C50" s="227" t="s">
        <v>300</v>
      </c>
      <c r="D50" s="227" t="s">
        <v>285</v>
      </c>
      <c r="E50" s="227"/>
      <c r="F50" s="227" t="s">
        <v>286</v>
      </c>
      <c r="G50" s="67">
        <v>168</v>
      </c>
      <c r="H50" s="67">
        <v>158</v>
      </c>
      <c r="I50" s="142">
        <f t="shared" si="31"/>
        <v>0.6</v>
      </c>
      <c r="J50" s="142">
        <f t="shared" si="32"/>
        <v>0.56428571428571428</v>
      </c>
      <c r="K50" s="105">
        <f t="shared" si="33"/>
        <v>62.7</v>
      </c>
      <c r="L50" s="4"/>
      <c r="M50" s="143"/>
      <c r="N50" s="68">
        <v>81.739999999999995</v>
      </c>
      <c r="O50" s="151">
        <f t="shared" si="34"/>
        <v>0</v>
      </c>
      <c r="P50" s="67">
        <f t="shared" si="35"/>
        <v>0</v>
      </c>
      <c r="R50" s="106">
        <f t="shared" si="36"/>
        <v>62.7</v>
      </c>
      <c r="S50" s="15">
        <v>5</v>
      </c>
      <c r="T50" s="4"/>
      <c r="U50" s="38" t="str">
        <f t="shared" si="37"/>
        <v>Q</v>
      </c>
      <c r="V50" s="126">
        <f t="shared" si="38"/>
        <v>0.58214285714285718</v>
      </c>
      <c r="W50" s="15">
        <f t="shared" si="39"/>
        <v>6</v>
      </c>
      <c r="X50" s="4"/>
      <c r="Y50" s="156">
        <v>280</v>
      </c>
      <c r="Z50" s="157">
        <v>94</v>
      </c>
      <c r="AA50" s="155">
        <f t="shared" si="40"/>
        <v>12.260000000000005</v>
      </c>
      <c r="AB50" s="4"/>
      <c r="AC50" s="4"/>
      <c r="AD50" s="4"/>
      <c r="AE50" s="4"/>
      <c r="AF50" s="4"/>
    </row>
    <row r="51" spans="1:32" ht="16" x14ac:dyDescent="0.2">
      <c r="A51" s="231">
        <v>55</v>
      </c>
      <c r="B51" s="230" t="s">
        <v>301</v>
      </c>
      <c r="C51" s="227" t="s">
        <v>157</v>
      </c>
      <c r="D51" s="227" t="s">
        <v>158</v>
      </c>
      <c r="E51" s="227"/>
      <c r="F51" s="227" t="s">
        <v>150</v>
      </c>
      <c r="G51" s="67">
        <v>189</v>
      </c>
      <c r="H51" s="67">
        <v>182.5</v>
      </c>
      <c r="I51" s="142">
        <f t="shared" si="31"/>
        <v>0.67500000000000004</v>
      </c>
      <c r="J51" s="142">
        <f t="shared" si="32"/>
        <v>0.6517857142857143</v>
      </c>
      <c r="K51" s="105">
        <f t="shared" si="33"/>
        <v>50.5</v>
      </c>
      <c r="L51" s="4"/>
      <c r="M51" s="143">
        <v>12</v>
      </c>
      <c r="N51" s="68">
        <v>101.53</v>
      </c>
      <c r="O51" s="151">
        <f t="shared" si="34"/>
        <v>3.2</v>
      </c>
      <c r="P51" s="67">
        <f t="shared" si="35"/>
        <v>15.2</v>
      </c>
      <c r="R51" s="106">
        <f t="shared" si="36"/>
        <v>65.7</v>
      </c>
      <c r="S51" s="15">
        <v>6</v>
      </c>
      <c r="T51" s="4"/>
      <c r="U51" s="38" t="str">
        <f t="shared" si="37"/>
        <v>-</v>
      </c>
      <c r="V51" s="126">
        <f t="shared" si="38"/>
        <v>0.66339285714285712</v>
      </c>
      <c r="W51" s="15">
        <f t="shared" si="39"/>
        <v>5</v>
      </c>
      <c r="X51" s="4"/>
      <c r="Y51" s="156">
        <v>280</v>
      </c>
      <c r="Z51" s="157">
        <v>94</v>
      </c>
      <c r="AA51" s="155">
        <f t="shared" si="40"/>
        <v>7.5300000000000011</v>
      </c>
      <c r="AB51" s="4"/>
      <c r="AC51" s="4"/>
      <c r="AD51" s="4"/>
      <c r="AE51" s="4"/>
      <c r="AF51" s="4"/>
    </row>
    <row r="52" spans="1:32" ht="16" x14ac:dyDescent="0.2">
      <c r="A52" s="231">
        <v>56</v>
      </c>
      <c r="B52" s="230" t="s">
        <v>302</v>
      </c>
      <c r="C52" s="227" t="s">
        <v>303</v>
      </c>
      <c r="D52" s="227" t="s">
        <v>287</v>
      </c>
      <c r="E52" s="227"/>
      <c r="F52" s="227" t="s">
        <v>288</v>
      </c>
      <c r="G52" s="67">
        <v>174.5</v>
      </c>
      <c r="H52" s="67">
        <v>188.5</v>
      </c>
      <c r="I52" s="142">
        <f t="shared" si="31"/>
        <v>0.62321428571428572</v>
      </c>
      <c r="J52" s="142">
        <f t="shared" si="32"/>
        <v>0.67321428571428577</v>
      </c>
      <c r="K52" s="105">
        <f t="shared" si="33"/>
        <v>52.8</v>
      </c>
      <c r="L52" s="4"/>
      <c r="M52" s="143">
        <v>4</v>
      </c>
      <c r="N52" s="68">
        <v>97.13</v>
      </c>
      <c r="O52" s="151">
        <f t="shared" si="34"/>
        <v>1.6</v>
      </c>
      <c r="P52" s="67">
        <f t="shared" si="35"/>
        <v>5.6</v>
      </c>
      <c r="R52" s="106">
        <f t="shared" si="36"/>
        <v>58.4</v>
      </c>
      <c r="S52" s="15">
        <v>4</v>
      </c>
      <c r="T52" s="4"/>
      <c r="U52" s="38" t="str">
        <f t="shared" si="37"/>
        <v>-</v>
      </c>
      <c r="V52" s="126">
        <f t="shared" si="38"/>
        <v>0.64821428571428574</v>
      </c>
      <c r="W52" s="15">
        <f t="shared" si="39"/>
        <v>7</v>
      </c>
      <c r="X52" s="4"/>
      <c r="Y52" s="156">
        <v>280</v>
      </c>
      <c r="Z52" s="157">
        <v>94</v>
      </c>
      <c r="AA52" s="155">
        <f t="shared" si="40"/>
        <v>3.1299999999999955</v>
      </c>
      <c r="AB52" s="4"/>
      <c r="AC52" s="4"/>
      <c r="AD52" s="4"/>
      <c r="AE52" s="4"/>
      <c r="AF52" s="4"/>
    </row>
    <row r="53" spans="1:32" ht="16" x14ac:dyDescent="0.2">
      <c r="A53" s="231">
        <v>57</v>
      </c>
      <c r="B53" s="230" t="s">
        <v>304</v>
      </c>
      <c r="C53" s="227" t="s">
        <v>146</v>
      </c>
      <c r="D53" s="227" t="s">
        <v>147</v>
      </c>
      <c r="E53" s="227"/>
      <c r="F53" s="227" t="s">
        <v>128</v>
      </c>
      <c r="G53" s="67">
        <v>186.5</v>
      </c>
      <c r="H53" s="67">
        <v>179.5</v>
      </c>
      <c r="I53" s="142">
        <f t="shared" si="31"/>
        <v>0.66607142857142854</v>
      </c>
      <c r="J53" s="142">
        <f t="shared" si="32"/>
        <v>0.64107142857142863</v>
      </c>
      <c r="K53" s="105">
        <f t="shared" si="33"/>
        <v>52</v>
      </c>
      <c r="L53" s="4"/>
      <c r="M53" s="143"/>
      <c r="N53" s="68">
        <v>87.78</v>
      </c>
      <c r="O53" s="151">
        <f t="shared" si="34"/>
        <v>0</v>
      </c>
      <c r="P53" s="67">
        <f t="shared" si="35"/>
        <v>0</v>
      </c>
      <c r="R53" s="106">
        <f t="shared" si="36"/>
        <v>52</v>
      </c>
      <c r="S53" s="15">
        <v>3</v>
      </c>
      <c r="T53" s="4"/>
      <c r="U53" s="38" t="str">
        <f t="shared" si="37"/>
        <v>Q</v>
      </c>
      <c r="V53" s="126">
        <f t="shared" si="38"/>
        <v>0.65357142857142858</v>
      </c>
      <c r="W53" s="15">
        <f t="shared" si="39"/>
        <v>8</v>
      </c>
      <c r="X53" s="4"/>
      <c r="Y53" s="156">
        <v>280</v>
      </c>
      <c r="Z53" s="157">
        <v>94</v>
      </c>
      <c r="AA53" s="155">
        <f t="shared" si="40"/>
        <v>6.2199999999999989</v>
      </c>
      <c r="AB53" s="4"/>
      <c r="AC53" s="4"/>
      <c r="AD53" s="4"/>
      <c r="AE53" s="4"/>
      <c r="AF53" s="4"/>
    </row>
    <row r="55" spans="1:32" ht="20" x14ac:dyDescent="0.15">
      <c r="A55" s="135"/>
      <c r="B55" s="136" t="s">
        <v>172</v>
      </c>
      <c r="C55" s="229"/>
      <c r="D55" s="250"/>
      <c r="E55" s="138"/>
      <c r="F55" s="250"/>
      <c r="G55" s="250"/>
      <c r="H55" s="139"/>
      <c r="I55" s="139"/>
      <c r="J55" s="139"/>
      <c r="K55" s="251"/>
      <c r="M55" s="250"/>
      <c r="N55" s="251"/>
      <c r="O55" s="139"/>
      <c r="P55" s="139"/>
      <c r="R55" s="328"/>
      <c r="S55" s="329"/>
      <c r="U55" s="51"/>
      <c r="V55" s="51"/>
      <c r="W55" s="51"/>
      <c r="Y55" s="153"/>
      <c r="Z55" s="154"/>
      <c r="AA55" s="155"/>
    </row>
    <row r="56" spans="1:32" ht="16" x14ac:dyDescent="0.2">
      <c r="A56" s="260">
        <v>59</v>
      </c>
      <c r="B56" s="230" t="s">
        <v>308</v>
      </c>
      <c r="C56" s="227" t="s">
        <v>149</v>
      </c>
      <c r="D56" s="227" t="s">
        <v>305</v>
      </c>
      <c r="E56" s="227"/>
      <c r="F56" s="227" t="s">
        <v>150</v>
      </c>
      <c r="G56" s="67">
        <v>184.5</v>
      </c>
      <c r="H56" s="67">
        <v>176</v>
      </c>
      <c r="I56" s="142">
        <f t="shared" ref="I56:I62" si="41">IFERROR(IF(G56=0,0,(G56/$Y56)),0)</f>
        <v>0.65892857142857142</v>
      </c>
      <c r="J56" s="142">
        <f t="shared" ref="J56:J62" si="42">IFERROR(IF(H56=0,0,(H56/$Y56)),0)</f>
        <v>0.62857142857142856</v>
      </c>
      <c r="K56" s="105">
        <f t="shared" ref="K56:K62" si="43">IF(Y56=0,"test",IF(G56=0,0,ROUND(((1-(AVERAGE(I56:J56)))*1.5)*100,1)))</f>
        <v>53.4</v>
      </c>
      <c r="L56" s="4"/>
      <c r="M56" s="143">
        <v>8</v>
      </c>
      <c r="N56" s="68">
        <v>92.66</v>
      </c>
      <c r="O56" s="151">
        <f>IF(AND(N56&gt;0,Z56&gt;0),IF(N56&lt;=Z56,0,ROUNDUP((ABS(AA56)),0)*0.4),"time")</f>
        <v>2.4000000000000004</v>
      </c>
      <c r="P56" s="67">
        <f>IF(O56="time",0,O56+M56)</f>
        <v>10.4</v>
      </c>
      <c r="R56" s="106">
        <f>IFERROR(IF(O56="time",0,K56+P56),"SJ")</f>
        <v>63.8</v>
      </c>
      <c r="S56" s="15">
        <v>1</v>
      </c>
      <c r="T56" s="4"/>
      <c r="U56" s="38" t="str">
        <f>IF(N56=0,"-",IF(AND((AVERAGE(G56:H56)/Y56)&gt;=0.5,P56&lt;=4),"Q","-"))</f>
        <v>-</v>
      </c>
      <c r="V56" s="126">
        <f>IF(G56=0,0,(IF(Y56=0,"???",((AVERAGE(G56:H56))/Y56))))</f>
        <v>0.64375000000000004</v>
      </c>
      <c r="W56" s="15">
        <f>IF(S56=0,,IF(S56&gt;10,,11-(S56)))</f>
        <v>10</v>
      </c>
      <c r="X56" s="4"/>
      <c r="Y56" s="156">
        <v>280</v>
      </c>
      <c r="Z56" s="157">
        <v>87</v>
      </c>
      <c r="AA56" s="155">
        <f>IF((N56-Z56)=0,0,ABS(N56-Z56))</f>
        <v>5.6599999999999966</v>
      </c>
      <c r="AB56" s="4"/>
      <c r="AC56" s="4"/>
      <c r="AD56" s="4"/>
      <c r="AE56" s="4"/>
      <c r="AF56" s="4"/>
    </row>
    <row r="57" spans="1:32" ht="16" x14ac:dyDescent="0.2">
      <c r="A57" s="259">
        <v>60</v>
      </c>
      <c r="B57" s="230" t="s">
        <v>309</v>
      </c>
      <c r="C57" s="227" t="s">
        <v>310</v>
      </c>
      <c r="D57" s="227" t="s">
        <v>306</v>
      </c>
      <c r="E57" s="227"/>
      <c r="F57" s="227" t="s">
        <v>155</v>
      </c>
      <c r="G57" s="67">
        <v>180</v>
      </c>
      <c r="H57" s="67">
        <v>157.5</v>
      </c>
      <c r="I57" s="142">
        <f t="shared" si="41"/>
        <v>0.6428571428571429</v>
      </c>
      <c r="J57" s="142">
        <f t="shared" si="42"/>
        <v>0.5625</v>
      </c>
      <c r="K57" s="105">
        <f t="shared" si="43"/>
        <v>59.6</v>
      </c>
      <c r="L57" s="4"/>
      <c r="M57" s="143"/>
      <c r="N57" s="68" t="s">
        <v>167</v>
      </c>
      <c r="O57" s="151" t="e">
        <f t="shared" ref="O57:O62" si="44">IF(AND(N57&gt;0,Z57&gt;0),IF(N57&lt;=Z57,0,ROUNDUP((ABS(AA57)),0)*0.4),"time")</f>
        <v>#VALUE!</v>
      </c>
      <c r="P57" s="67" t="e">
        <f t="shared" ref="P57:P62" si="45">IF(O57="time",0,O57+M57)</f>
        <v>#VALUE!</v>
      </c>
      <c r="R57" s="106" t="str">
        <f t="shared" ref="R57:R62" si="46">IFERROR(IF(O57="time",0,K57+P57),"SJ")</f>
        <v>SJ</v>
      </c>
      <c r="S57" s="15"/>
      <c r="T57" s="4"/>
      <c r="U57" s="38" t="e">
        <f t="shared" ref="U57:U62" si="47">IF(N57=0,"-",IF(AND((AVERAGE(G57:H57)/Y57)&gt;=0.5,P57&lt;=4),"Q","-"))</f>
        <v>#VALUE!</v>
      </c>
      <c r="V57" s="126">
        <f t="shared" ref="V57:V62" si="48">IF(G57=0,0,(IF(Y57=0,"???",((AVERAGE(G57:H57))/Y57))))</f>
        <v>0.6026785714285714</v>
      </c>
      <c r="W57" s="15">
        <f t="shared" ref="W57:W62" si="49">IF(S57=0,,IF(S57&gt;10,,11-(S57)))</f>
        <v>0</v>
      </c>
      <c r="X57" s="4"/>
      <c r="Y57" s="156">
        <v>280</v>
      </c>
      <c r="Z57" s="157">
        <v>87</v>
      </c>
      <c r="AA57" s="155" t="e">
        <f>IF((N57-Z57)=0,0,ABS(N57-Z57))</f>
        <v>#VALUE!</v>
      </c>
      <c r="AB57" s="4"/>
      <c r="AC57" s="4"/>
      <c r="AD57" s="4"/>
      <c r="AE57" s="4"/>
      <c r="AF57" s="4"/>
    </row>
    <row r="58" spans="1:32" ht="16" x14ac:dyDescent="0.2">
      <c r="A58" s="231">
        <v>61</v>
      </c>
      <c r="B58" s="230" t="s">
        <v>295</v>
      </c>
      <c r="C58" s="227" t="s">
        <v>296</v>
      </c>
      <c r="D58" s="227" t="s">
        <v>307</v>
      </c>
      <c r="E58" s="227"/>
      <c r="F58" s="227" t="s">
        <v>262</v>
      </c>
      <c r="G58" s="67">
        <v>164.5</v>
      </c>
      <c r="H58" s="67">
        <v>146</v>
      </c>
      <c r="I58" s="142">
        <f t="shared" si="41"/>
        <v>0.58750000000000002</v>
      </c>
      <c r="J58" s="142">
        <f t="shared" si="42"/>
        <v>0.52142857142857146</v>
      </c>
      <c r="K58" s="105">
        <f t="shared" si="43"/>
        <v>66.8</v>
      </c>
      <c r="L58" s="4"/>
      <c r="M58" s="143">
        <v>4</v>
      </c>
      <c r="N58" s="68">
        <v>80.69</v>
      </c>
      <c r="O58" s="151">
        <f t="shared" si="44"/>
        <v>0</v>
      </c>
      <c r="P58" s="67">
        <f t="shared" si="45"/>
        <v>4</v>
      </c>
      <c r="R58" s="106">
        <f t="shared" si="46"/>
        <v>70.8</v>
      </c>
      <c r="S58" s="15">
        <v>2</v>
      </c>
      <c r="T58" s="4"/>
      <c r="U58" s="38" t="str">
        <f t="shared" si="47"/>
        <v>Q</v>
      </c>
      <c r="V58" s="126">
        <f t="shared" si="48"/>
        <v>0.55446428571428574</v>
      </c>
      <c r="W58" s="15">
        <f t="shared" si="49"/>
        <v>9</v>
      </c>
      <c r="X58" s="4"/>
      <c r="Y58" s="156">
        <v>280</v>
      </c>
      <c r="Z58" s="157">
        <v>87</v>
      </c>
      <c r="AA58" s="155">
        <f t="shared" ref="AA58:AA62" si="50">IF((N58-Z58)=0,0,ABS(N58-Z58))</f>
        <v>6.3100000000000023</v>
      </c>
      <c r="AB58" s="4"/>
      <c r="AC58" s="4"/>
      <c r="AD58" s="4"/>
      <c r="AE58" s="4"/>
      <c r="AF58" s="4"/>
    </row>
    <row r="59" spans="1:32" ht="16" x14ac:dyDescent="0.2">
      <c r="A59" s="226"/>
      <c r="B59" s="227"/>
      <c r="C59" s="227"/>
      <c r="D59" s="227"/>
      <c r="E59" s="227"/>
      <c r="F59" s="227"/>
      <c r="G59" s="67"/>
      <c r="H59" s="67"/>
      <c r="I59" s="142">
        <f t="shared" si="41"/>
        <v>0</v>
      </c>
      <c r="J59" s="142">
        <f t="shared" si="42"/>
        <v>0</v>
      </c>
      <c r="K59" s="105">
        <f t="shared" si="43"/>
        <v>0</v>
      </c>
      <c r="L59" s="4"/>
      <c r="M59" s="143"/>
      <c r="N59" s="68"/>
      <c r="O59" s="151" t="str">
        <f t="shared" si="44"/>
        <v>time</v>
      </c>
      <c r="P59" s="67">
        <f t="shared" si="45"/>
        <v>0</v>
      </c>
      <c r="R59" s="106">
        <f t="shared" si="46"/>
        <v>0</v>
      </c>
      <c r="S59" s="15"/>
      <c r="T59" s="4"/>
      <c r="U59" s="38" t="str">
        <f t="shared" si="47"/>
        <v>-</v>
      </c>
      <c r="V59" s="126">
        <f t="shared" si="48"/>
        <v>0</v>
      </c>
      <c r="W59" s="15">
        <f t="shared" si="49"/>
        <v>0</v>
      </c>
      <c r="X59" s="4"/>
      <c r="Y59" s="156">
        <v>280</v>
      </c>
      <c r="Z59" s="157">
        <v>87</v>
      </c>
      <c r="AA59" s="155">
        <f t="shared" si="50"/>
        <v>87</v>
      </c>
      <c r="AB59" s="4"/>
      <c r="AC59" s="4"/>
      <c r="AD59" s="4"/>
      <c r="AE59" s="4"/>
      <c r="AF59" s="4"/>
    </row>
    <row r="60" spans="1:32" ht="16" x14ac:dyDescent="0.2">
      <c r="A60" s="226"/>
      <c r="B60" s="227"/>
      <c r="C60" s="227"/>
      <c r="D60" s="227"/>
      <c r="E60" s="227"/>
      <c r="F60" s="227"/>
      <c r="G60" s="67"/>
      <c r="H60" s="67"/>
      <c r="I60" s="142">
        <f t="shared" si="41"/>
        <v>0</v>
      </c>
      <c r="J60" s="142">
        <f t="shared" si="42"/>
        <v>0</v>
      </c>
      <c r="K60" s="105">
        <f t="shared" si="43"/>
        <v>0</v>
      </c>
      <c r="L60" s="4"/>
      <c r="M60" s="143"/>
      <c r="N60" s="68"/>
      <c r="O60" s="151" t="str">
        <f t="shared" si="44"/>
        <v>time</v>
      </c>
      <c r="P60" s="67">
        <f t="shared" si="45"/>
        <v>0</v>
      </c>
      <c r="R60" s="106">
        <f t="shared" si="46"/>
        <v>0</v>
      </c>
      <c r="S60" s="15"/>
      <c r="T60" s="4"/>
      <c r="U60" s="38" t="str">
        <f t="shared" si="47"/>
        <v>-</v>
      </c>
      <c r="V60" s="126">
        <f t="shared" si="48"/>
        <v>0</v>
      </c>
      <c r="W60" s="15">
        <f t="shared" si="49"/>
        <v>0</v>
      </c>
      <c r="X60" s="4"/>
      <c r="Y60" s="156">
        <v>280</v>
      </c>
      <c r="Z60" s="157">
        <v>87</v>
      </c>
      <c r="AA60" s="155">
        <f t="shared" si="50"/>
        <v>87</v>
      </c>
      <c r="AB60" s="4"/>
      <c r="AC60" s="4"/>
      <c r="AD60" s="4"/>
      <c r="AE60" s="4"/>
      <c r="AF60" s="4"/>
    </row>
    <row r="61" spans="1:32" ht="16" x14ac:dyDescent="0.2">
      <c r="A61" s="235"/>
      <c r="B61" s="227"/>
      <c r="C61" s="227"/>
      <c r="D61" s="227"/>
      <c r="E61" s="227"/>
      <c r="F61" s="227"/>
      <c r="G61" s="67"/>
      <c r="H61" s="67"/>
      <c r="I61" s="142">
        <f t="shared" si="41"/>
        <v>0</v>
      </c>
      <c r="J61" s="142">
        <f t="shared" si="42"/>
        <v>0</v>
      </c>
      <c r="K61" s="105">
        <f t="shared" si="43"/>
        <v>0</v>
      </c>
      <c r="L61" s="4"/>
      <c r="M61" s="143"/>
      <c r="N61" s="68"/>
      <c r="O61" s="151" t="str">
        <f t="shared" si="44"/>
        <v>time</v>
      </c>
      <c r="P61" s="67">
        <f t="shared" si="45"/>
        <v>0</v>
      </c>
      <c r="R61" s="106">
        <f t="shared" si="46"/>
        <v>0</v>
      </c>
      <c r="S61" s="15"/>
      <c r="T61" s="4"/>
      <c r="U61" s="38" t="str">
        <f t="shared" si="47"/>
        <v>-</v>
      </c>
      <c r="V61" s="126">
        <f t="shared" si="48"/>
        <v>0</v>
      </c>
      <c r="W61" s="15">
        <f t="shared" si="49"/>
        <v>0</v>
      </c>
      <c r="X61" s="4"/>
      <c r="Y61" s="156">
        <v>280</v>
      </c>
      <c r="Z61" s="157">
        <v>87</v>
      </c>
      <c r="AA61" s="155">
        <f t="shared" si="50"/>
        <v>87</v>
      </c>
      <c r="AB61" s="4"/>
      <c r="AC61" s="4"/>
      <c r="AD61" s="4"/>
      <c r="AE61" s="4"/>
      <c r="AF61" s="4"/>
    </row>
    <row r="62" spans="1:32" ht="16" x14ac:dyDescent="0.2">
      <c r="A62" s="226"/>
      <c r="B62" s="227"/>
      <c r="C62" s="227"/>
      <c r="D62" s="227"/>
      <c r="E62" s="227"/>
      <c r="F62" s="227"/>
      <c r="G62" s="67"/>
      <c r="H62" s="67"/>
      <c r="I62" s="142">
        <f t="shared" si="41"/>
        <v>0</v>
      </c>
      <c r="J62" s="142">
        <f t="shared" si="42"/>
        <v>0</v>
      </c>
      <c r="K62" s="105">
        <f t="shared" si="43"/>
        <v>0</v>
      </c>
      <c r="L62" s="4"/>
      <c r="M62" s="143"/>
      <c r="N62" s="68"/>
      <c r="O62" s="151" t="str">
        <f t="shared" si="44"/>
        <v>time</v>
      </c>
      <c r="P62" s="67">
        <f t="shared" si="45"/>
        <v>0</v>
      </c>
      <c r="R62" s="106">
        <f t="shared" si="46"/>
        <v>0</v>
      </c>
      <c r="S62" s="15"/>
      <c r="T62" s="4"/>
      <c r="U62" s="38" t="str">
        <f t="shared" si="47"/>
        <v>-</v>
      </c>
      <c r="V62" s="126">
        <f t="shared" si="48"/>
        <v>0</v>
      </c>
      <c r="W62" s="15">
        <f t="shared" si="49"/>
        <v>0</v>
      </c>
      <c r="X62" s="4"/>
      <c r="Y62" s="156">
        <v>280</v>
      </c>
      <c r="Z62" s="157">
        <v>87</v>
      </c>
      <c r="AA62" s="155">
        <f t="shared" si="50"/>
        <v>87</v>
      </c>
      <c r="AB62" s="4"/>
      <c r="AC62" s="4"/>
      <c r="AD62" s="4"/>
      <c r="AE62" s="4"/>
      <c r="AF62" s="4"/>
    </row>
    <row r="63" spans="1:32" ht="20" x14ac:dyDescent="0.15">
      <c r="A63" s="237"/>
      <c r="B63" s="238" t="s">
        <v>173</v>
      </c>
      <c r="C63" s="239"/>
      <c r="D63" s="240"/>
      <c r="E63" s="241"/>
      <c r="F63" s="240"/>
      <c r="G63" s="224"/>
      <c r="H63" s="139"/>
      <c r="I63" s="139"/>
      <c r="J63" s="139"/>
      <c r="K63" s="225"/>
      <c r="M63" s="224"/>
      <c r="N63" s="225"/>
      <c r="O63" s="139"/>
      <c r="P63" s="139"/>
      <c r="R63" s="328"/>
      <c r="S63" s="329"/>
      <c r="U63" s="51"/>
      <c r="V63" s="51"/>
      <c r="W63" s="51"/>
      <c r="Y63" s="153"/>
      <c r="Z63" s="154"/>
      <c r="AA63" s="155"/>
    </row>
    <row r="64" spans="1:32" ht="16" x14ac:dyDescent="0.2">
      <c r="A64" s="226">
        <v>83</v>
      </c>
      <c r="B64" s="227" t="s">
        <v>331</v>
      </c>
      <c r="C64" s="227" t="s">
        <v>162</v>
      </c>
      <c r="D64" s="227" t="s">
        <v>328</v>
      </c>
      <c r="E64" s="227"/>
      <c r="F64" s="227" t="s">
        <v>329</v>
      </c>
      <c r="G64" s="67">
        <v>188.5</v>
      </c>
      <c r="H64" s="67">
        <v>189.5</v>
      </c>
      <c r="I64" s="142">
        <f>IFERROR(IF(G64=0,0,(G64/$Y64)),0)</f>
        <v>0.58906250000000004</v>
      </c>
      <c r="J64" s="142">
        <f t="shared" ref="J64:J74" si="51">IFERROR(IF(H64=0,0,(H64/$Y64)),0)</f>
        <v>0.59218749999999998</v>
      </c>
      <c r="K64" s="105">
        <f>IF(Y64=0,"test",IF(G64=0,0,ROUND(((1-(AVERAGE(I64:J64)))*1.5)*100,1)))</f>
        <v>61.4</v>
      </c>
      <c r="L64" s="4"/>
      <c r="M64" s="143"/>
      <c r="N64" s="68" t="s">
        <v>167</v>
      </c>
      <c r="O64" s="151" t="e">
        <f>IF(AND(N64&gt;0,Z64&gt;0),IF(N64&lt;=Z64,0,ROUNDUP((ABS(AA64)),0)*0.4),"time")</f>
        <v>#VALUE!</v>
      </c>
      <c r="P64" s="67" t="e">
        <f>IF(O64="time",0,O64+M64)</f>
        <v>#VALUE!</v>
      </c>
      <c r="R64" s="106" t="str">
        <f>IFERROR(IF(O64="time",0,K64+P64),"SJ")</f>
        <v>SJ</v>
      </c>
      <c r="S64" s="15"/>
      <c r="T64" s="4"/>
      <c r="U64" s="38" t="e">
        <f>IF(N64=0,"-",IF(AND((AVERAGE(G64:H64)/Y64)&gt;=0.5,P64&lt;=4),"Q","-"))</f>
        <v>#VALUE!</v>
      </c>
      <c r="V64" s="126">
        <f>IF(G64=0,0,(IF(Y64=0,"???",((AVERAGE(G64:H64))/Y64))))</f>
        <v>0.59062499999999996</v>
      </c>
      <c r="W64" s="15">
        <f>IF(S64=0,,IF(S64&gt;10,,11-(S64)))</f>
        <v>0</v>
      </c>
      <c r="X64" s="4"/>
      <c r="Y64" s="156">
        <v>320</v>
      </c>
      <c r="Z64" s="157">
        <v>94</v>
      </c>
      <c r="AA64" s="155" t="e">
        <f>IF((N64-Z64)=0,0,ABS(N64-Z64))</f>
        <v>#VALUE!</v>
      </c>
      <c r="AB64" s="4"/>
      <c r="AC64" s="4"/>
      <c r="AD64" s="4"/>
      <c r="AE64" s="4"/>
      <c r="AF64" s="4"/>
    </row>
    <row r="65" spans="1:32" ht="16" x14ac:dyDescent="0.2">
      <c r="A65" s="228">
        <v>81</v>
      </c>
      <c r="B65" s="233" t="s">
        <v>304</v>
      </c>
      <c r="C65" s="233" t="s">
        <v>332</v>
      </c>
      <c r="D65" s="233" t="s">
        <v>330</v>
      </c>
      <c r="E65" s="227"/>
      <c r="F65" s="233" t="s">
        <v>143</v>
      </c>
      <c r="G65" s="67">
        <v>198</v>
      </c>
      <c r="H65" s="67">
        <v>204</v>
      </c>
      <c r="I65" s="142">
        <f>IFERROR(IF(G65=0,0,(G65/$Y65)),0)</f>
        <v>0.61875000000000002</v>
      </c>
      <c r="J65" s="142">
        <f t="shared" si="51"/>
        <v>0.63749999999999996</v>
      </c>
      <c r="K65" s="105">
        <f>IF(Y65=0,"test",IF(G65=0,0,ROUND(((1-(AVERAGE(I65:J65)))*1.5)*100,1)))</f>
        <v>55.8</v>
      </c>
      <c r="L65" s="4"/>
      <c r="M65" s="143">
        <v>4</v>
      </c>
      <c r="N65" s="68">
        <v>89.62</v>
      </c>
      <c r="O65" s="151">
        <f t="shared" ref="O65:O74" si="52">IF(AND(N65&gt;0,Z65&gt;0),IF(N65&lt;=Z65,0,ROUNDUP((ABS(AA65)),0)*0.4),"time")</f>
        <v>0</v>
      </c>
      <c r="P65" s="67">
        <f t="shared" ref="P65:P74" si="53">IF(O65="time",0,O65+M65)</f>
        <v>4</v>
      </c>
      <c r="R65" s="106">
        <f t="shared" ref="R65:R74" si="54">IFERROR(IF(O65="time",0,K65+P65),"SJ")</f>
        <v>59.8</v>
      </c>
      <c r="S65" s="15">
        <v>3</v>
      </c>
      <c r="T65" s="4"/>
      <c r="U65" s="38" t="str">
        <f t="shared" ref="U65:U74" si="55">IF(N65=0,"-",IF(AND((AVERAGE(G65:H65)/Y65)&gt;=0.5,P65&lt;=4),"Q","-"))</f>
        <v>Q</v>
      </c>
      <c r="V65" s="126">
        <f>IF(G65=0,0,(IF(Y65=0,"???",((AVERAGE(G65:H65))/Y65))))</f>
        <v>0.62812500000000004</v>
      </c>
      <c r="W65" s="15">
        <f t="shared" ref="W65:W74" si="56">IF(S65=0,,IF(S65&gt;10,,11-(S65)))</f>
        <v>8</v>
      </c>
      <c r="X65" s="4"/>
      <c r="Y65" s="156">
        <v>320</v>
      </c>
      <c r="Z65" s="157">
        <v>94</v>
      </c>
      <c r="AA65" s="155">
        <f>IF((N65-Z65)=0,0,ABS(N65-Z65))</f>
        <v>4.3799999999999955</v>
      </c>
      <c r="AB65" s="4"/>
      <c r="AC65" s="4"/>
      <c r="AD65" s="4"/>
      <c r="AE65" s="4"/>
      <c r="AF65" s="4"/>
    </row>
    <row r="66" spans="1:32" ht="16" x14ac:dyDescent="0.2">
      <c r="A66" s="226">
        <v>82</v>
      </c>
      <c r="B66" s="227" t="s">
        <v>333</v>
      </c>
      <c r="C66" s="227" t="s">
        <v>139</v>
      </c>
      <c r="D66" s="227" t="s">
        <v>140</v>
      </c>
      <c r="E66" s="141"/>
      <c r="F66" s="227" t="s">
        <v>151</v>
      </c>
      <c r="G66" s="67">
        <v>202</v>
      </c>
      <c r="H66" s="67">
        <v>204.5</v>
      </c>
      <c r="I66" s="142">
        <f t="shared" ref="I66:I74" si="57">IFERROR(IF(G66=0,0,(G66/$Y66)),0)</f>
        <v>0.63124999999999998</v>
      </c>
      <c r="J66" s="142">
        <f t="shared" si="51"/>
        <v>0.63906249999999998</v>
      </c>
      <c r="K66" s="105">
        <f t="shared" ref="K66:K74" si="58">IF(Y66=0,"test",IF(G66=0,0,ROUND(((1-(AVERAGE(I66:J66)))*1.5)*100,1)))</f>
        <v>54.7</v>
      </c>
      <c r="L66" s="4"/>
      <c r="M66" s="143"/>
      <c r="N66" s="68">
        <v>92.16</v>
      </c>
      <c r="O66" s="151">
        <f t="shared" si="52"/>
        <v>0</v>
      </c>
      <c r="P66" s="67">
        <f t="shared" si="53"/>
        <v>0</v>
      </c>
      <c r="R66" s="106">
        <f t="shared" si="54"/>
        <v>54.7</v>
      </c>
      <c r="S66" s="15">
        <v>2</v>
      </c>
      <c r="T66" s="4"/>
      <c r="U66" s="38" t="str">
        <f t="shared" si="55"/>
        <v>Q</v>
      </c>
      <c r="V66" s="126">
        <f t="shared" ref="V66:V74" si="59">IF(G66=0,0,(IF(Y66=0,"???",((AVERAGE(G66:H66))/Y66))))</f>
        <v>0.63515624999999998</v>
      </c>
      <c r="W66" s="15">
        <f t="shared" si="56"/>
        <v>9</v>
      </c>
      <c r="X66" s="4"/>
      <c r="Y66" s="156">
        <v>320</v>
      </c>
      <c r="Z66" s="157">
        <v>94</v>
      </c>
      <c r="AA66" s="155">
        <f t="shared" ref="AA66:AA74" si="60">IF((N66-Z66)=0,0,ABS(N66-Z66))</f>
        <v>1.8400000000000034</v>
      </c>
      <c r="AB66" s="4"/>
      <c r="AC66" s="4"/>
      <c r="AD66" s="4"/>
      <c r="AE66" s="4"/>
      <c r="AF66" s="4"/>
    </row>
    <row r="67" spans="1:32" ht="16" x14ac:dyDescent="0.2">
      <c r="A67" s="226">
        <v>84</v>
      </c>
      <c r="B67" s="227" t="s">
        <v>334</v>
      </c>
      <c r="C67" s="227" t="s">
        <v>129</v>
      </c>
      <c r="D67" s="227" t="s">
        <v>138</v>
      </c>
      <c r="E67" s="141"/>
      <c r="F67" s="227" t="s">
        <v>313</v>
      </c>
      <c r="G67" s="67">
        <v>213.5</v>
      </c>
      <c r="H67" s="67">
        <v>212.5</v>
      </c>
      <c r="I67" s="142">
        <f t="shared" si="57"/>
        <v>0.66718750000000004</v>
      </c>
      <c r="J67" s="142">
        <f t="shared" si="51"/>
        <v>0.6640625</v>
      </c>
      <c r="K67" s="105">
        <f t="shared" si="58"/>
        <v>50.2</v>
      </c>
      <c r="L67" s="4"/>
      <c r="M67" s="143"/>
      <c r="N67" s="68">
        <v>82.78</v>
      </c>
      <c r="O67" s="151">
        <f t="shared" si="52"/>
        <v>0</v>
      </c>
      <c r="P67" s="67">
        <f t="shared" si="53"/>
        <v>0</v>
      </c>
      <c r="R67" s="106">
        <f t="shared" si="54"/>
        <v>50.2</v>
      </c>
      <c r="S67" s="15">
        <v>1</v>
      </c>
      <c r="T67" s="4"/>
      <c r="U67" s="38" t="str">
        <f t="shared" si="55"/>
        <v>Q</v>
      </c>
      <c r="V67" s="126">
        <f t="shared" si="59"/>
        <v>0.66562500000000002</v>
      </c>
      <c r="W67" s="15">
        <f t="shared" si="56"/>
        <v>10</v>
      </c>
      <c r="X67" s="4"/>
      <c r="Y67" s="156">
        <v>320</v>
      </c>
      <c r="Z67" s="157">
        <v>94</v>
      </c>
      <c r="AA67" s="155">
        <f t="shared" si="60"/>
        <v>11.219999999999999</v>
      </c>
      <c r="AB67" s="4"/>
      <c r="AC67" s="4"/>
      <c r="AD67" s="4"/>
      <c r="AE67" s="4"/>
      <c r="AF67" s="4"/>
    </row>
    <row r="68" spans="1:32" ht="18" x14ac:dyDescent="0.15">
      <c r="A68" s="116"/>
      <c r="B68" s="125"/>
      <c r="C68" s="125"/>
      <c r="D68" s="99"/>
      <c r="E68" s="141"/>
      <c r="F68" s="16"/>
      <c r="G68" s="67"/>
      <c r="H68" s="67"/>
      <c r="I68" s="142">
        <f t="shared" si="57"/>
        <v>0</v>
      </c>
      <c r="J68" s="142">
        <f t="shared" si="51"/>
        <v>0</v>
      </c>
      <c r="K68" s="105" t="str">
        <f t="shared" si="58"/>
        <v>test</v>
      </c>
      <c r="L68" s="4"/>
      <c r="M68" s="143"/>
      <c r="N68" s="68">
        <v>0</v>
      </c>
      <c r="O68" s="151" t="str">
        <f t="shared" si="52"/>
        <v>time</v>
      </c>
      <c r="P68" s="67">
        <f t="shared" si="53"/>
        <v>0</v>
      </c>
      <c r="R68" s="106">
        <f t="shared" si="54"/>
        <v>0</v>
      </c>
      <c r="S68" s="15"/>
      <c r="T68" s="4"/>
      <c r="U68" s="38" t="str">
        <f t="shared" si="55"/>
        <v>-</v>
      </c>
      <c r="V68" s="126">
        <f t="shared" si="59"/>
        <v>0</v>
      </c>
      <c r="W68" s="15">
        <f t="shared" si="56"/>
        <v>0</v>
      </c>
      <c r="X68" s="4"/>
      <c r="Y68" s="156">
        <v>0</v>
      </c>
      <c r="Z68" s="157">
        <v>0</v>
      </c>
      <c r="AA68" s="155">
        <f t="shared" si="60"/>
        <v>0</v>
      </c>
      <c r="AB68" s="4"/>
      <c r="AC68" s="4"/>
      <c r="AD68" s="4"/>
      <c r="AE68" s="4"/>
      <c r="AF68" s="4"/>
    </row>
    <row r="69" spans="1:32" ht="18" x14ac:dyDescent="0.15">
      <c r="A69" s="116"/>
      <c r="B69" s="125"/>
      <c r="C69" s="125"/>
      <c r="D69" s="99"/>
      <c r="E69" s="141"/>
      <c r="F69" s="16"/>
      <c r="G69" s="67"/>
      <c r="H69" s="67"/>
      <c r="I69" s="142">
        <f t="shared" si="57"/>
        <v>0</v>
      </c>
      <c r="J69" s="142">
        <f t="shared" si="51"/>
        <v>0</v>
      </c>
      <c r="K69" s="105" t="str">
        <f t="shared" si="58"/>
        <v>test</v>
      </c>
      <c r="L69" s="4"/>
      <c r="M69" s="143"/>
      <c r="N69" s="68">
        <v>0</v>
      </c>
      <c r="O69" s="151" t="str">
        <f t="shared" si="52"/>
        <v>time</v>
      </c>
      <c r="P69" s="67">
        <f t="shared" si="53"/>
        <v>0</v>
      </c>
      <c r="R69" s="106">
        <f t="shared" si="54"/>
        <v>0</v>
      </c>
      <c r="S69" s="15"/>
      <c r="T69" s="4"/>
      <c r="U69" s="38" t="str">
        <f t="shared" si="55"/>
        <v>-</v>
      </c>
      <c r="V69" s="126">
        <f t="shared" si="59"/>
        <v>0</v>
      </c>
      <c r="W69" s="15">
        <f t="shared" si="56"/>
        <v>0</v>
      </c>
      <c r="X69" s="4"/>
      <c r="Y69" s="156">
        <v>0</v>
      </c>
      <c r="Z69" s="157">
        <v>0</v>
      </c>
      <c r="AA69" s="155">
        <f t="shared" si="60"/>
        <v>0</v>
      </c>
      <c r="AB69" s="4"/>
      <c r="AC69" s="4"/>
      <c r="AD69" s="4"/>
      <c r="AE69" s="4"/>
      <c r="AF69" s="4"/>
    </row>
    <row r="70" spans="1:32" ht="18" x14ac:dyDescent="0.15">
      <c r="A70" s="116"/>
      <c r="B70" s="125"/>
      <c r="C70" s="125"/>
      <c r="D70" s="99"/>
      <c r="E70" s="141"/>
      <c r="F70" s="16"/>
      <c r="G70" s="67"/>
      <c r="H70" s="67"/>
      <c r="I70" s="142">
        <f t="shared" si="57"/>
        <v>0</v>
      </c>
      <c r="J70" s="142">
        <f t="shared" si="51"/>
        <v>0</v>
      </c>
      <c r="K70" s="105" t="str">
        <f t="shared" si="58"/>
        <v>test</v>
      </c>
      <c r="L70" s="4"/>
      <c r="M70" s="143"/>
      <c r="N70" s="68">
        <v>0</v>
      </c>
      <c r="O70" s="151" t="str">
        <f t="shared" si="52"/>
        <v>time</v>
      </c>
      <c r="P70" s="67">
        <f t="shared" si="53"/>
        <v>0</v>
      </c>
      <c r="R70" s="106">
        <f t="shared" si="54"/>
        <v>0</v>
      </c>
      <c r="S70" s="15"/>
      <c r="T70" s="4"/>
      <c r="U70" s="38" t="str">
        <f t="shared" si="55"/>
        <v>-</v>
      </c>
      <c r="V70" s="126">
        <f t="shared" si="59"/>
        <v>0</v>
      </c>
      <c r="W70" s="15">
        <f t="shared" si="56"/>
        <v>0</v>
      </c>
      <c r="X70" s="4"/>
      <c r="Y70" s="156">
        <v>0</v>
      </c>
      <c r="Z70" s="157">
        <v>0</v>
      </c>
      <c r="AA70" s="155">
        <f t="shared" si="60"/>
        <v>0</v>
      </c>
      <c r="AB70" s="4"/>
      <c r="AC70" s="4"/>
      <c r="AD70" s="4"/>
      <c r="AE70" s="4"/>
      <c r="AF70" s="4"/>
    </row>
    <row r="71" spans="1:32" ht="18" x14ac:dyDescent="0.15">
      <c r="A71" s="116"/>
      <c r="B71" s="125"/>
      <c r="C71" s="125"/>
      <c r="D71" s="99"/>
      <c r="E71" s="141"/>
      <c r="F71" s="16"/>
      <c r="G71" s="67"/>
      <c r="H71" s="67"/>
      <c r="I71" s="142">
        <f t="shared" si="57"/>
        <v>0</v>
      </c>
      <c r="J71" s="142">
        <f t="shared" si="51"/>
        <v>0</v>
      </c>
      <c r="K71" s="105" t="str">
        <f t="shared" si="58"/>
        <v>test</v>
      </c>
      <c r="L71" s="4"/>
      <c r="M71" s="143"/>
      <c r="N71" s="68">
        <v>0</v>
      </c>
      <c r="O71" s="151" t="str">
        <f t="shared" si="52"/>
        <v>time</v>
      </c>
      <c r="P71" s="67">
        <f t="shared" si="53"/>
        <v>0</v>
      </c>
      <c r="R71" s="106">
        <f t="shared" si="54"/>
        <v>0</v>
      </c>
      <c r="S71" s="15"/>
      <c r="T71" s="4"/>
      <c r="U71" s="38" t="str">
        <f t="shared" si="55"/>
        <v>-</v>
      </c>
      <c r="V71" s="126">
        <f t="shared" si="59"/>
        <v>0</v>
      </c>
      <c r="W71" s="15">
        <f t="shared" si="56"/>
        <v>0</v>
      </c>
      <c r="X71" s="4"/>
      <c r="Y71" s="156">
        <v>0</v>
      </c>
      <c r="Z71" s="157">
        <v>0</v>
      </c>
      <c r="AA71" s="155">
        <f t="shared" si="60"/>
        <v>0</v>
      </c>
      <c r="AB71" s="4"/>
      <c r="AC71" s="4"/>
      <c r="AD71" s="4"/>
      <c r="AE71" s="4"/>
      <c r="AF71" s="4"/>
    </row>
    <row r="72" spans="1:32" ht="18" x14ac:dyDescent="0.15">
      <c r="A72" s="116"/>
      <c r="B72" s="125"/>
      <c r="C72" s="125"/>
      <c r="D72" s="99"/>
      <c r="E72" s="141"/>
      <c r="F72" s="16"/>
      <c r="G72" s="67"/>
      <c r="H72" s="67"/>
      <c r="I72" s="142">
        <f t="shared" si="57"/>
        <v>0</v>
      </c>
      <c r="J72" s="142">
        <f t="shared" si="51"/>
        <v>0</v>
      </c>
      <c r="K72" s="105" t="str">
        <f t="shared" si="58"/>
        <v>test</v>
      </c>
      <c r="L72" s="4"/>
      <c r="M72" s="143"/>
      <c r="N72" s="68">
        <v>0</v>
      </c>
      <c r="O72" s="151" t="str">
        <f t="shared" si="52"/>
        <v>time</v>
      </c>
      <c r="P72" s="67">
        <f t="shared" si="53"/>
        <v>0</v>
      </c>
      <c r="R72" s="106">
        <f t="shared" si="54"/>
        <v>0</v>
      </c>
      <c r="S72" s="15"/>
      <c r="T72" s="4"/>
      <c r="U72" s="38" t="str">
        <f t="shared" si="55"/>
        <v>-</v>
      </c>
      <c r="V72" s="126">
        <f t="shared" si="59"/>
        <v>0</v>
      </c>
      <c r="W72" s="15">
        <f t="shared" si="56"/>
        <v>0</v>
      </c>
      <c r="X72" s="4"/>
      <c r="Y72" s="156">
        <v>0</v>
      </c>
      <c r="Z72" s="157">
        <v>0</v>
      </c>
      <c r="AA72" s="155">
        <f t="shared" si="60"/>
        <v>0</v>
      </c>
      <c r="AB72" s="4"/>
      <c r="AC72" s="4"/>
      <c r="AD72" s="4"/>
      <c r="AE72" s="4"/>
      <c r="AF72" s="4"/>
    </row>
    <row r="73" spans="1:32" ht="18" x14ac:dyDescent="0.15">
      <c r="A73" s="116"/>
      <c r="B73" s="125"/>
      <c r="C73" s="125"/>
      <c r="D73" s="99"/>
      <c r="E73" s="141"/>
      <c r="F73" s="16"/>
      <c r="G73" s="67"/>
      <c r="H73" s="67"/>
      <c r="I73" s="142">
        <f t="shared" si="57"/>
        <v>0</v>
      </c>
      <c r="J73" s="142">
        <f t="shared" si="51"/>
        <v>0</v>
      </c>
      <c r="K73" s="105" t="str">
        <f t="shared" si="58"/>
        <v>test</v>
      </c>
      <c r="L73" s="4"/>
      <c r="M73" s="143"/>
      <c r="N73" s="68">
        <v>0</v>
      </c>
      <c r="O73" s="151" t="str">
        <f t="shared" si="52"/>
        <v>time</v>
      </c>
      <c r="P73" s="67">
        <f t="shared" si="53"/>
        <v>0</v>
      </c>
      <c r="R73" s="106">
        <f t="shared" si="54"/>
        <v>0</v>
      </c>
      <c r="S73" s="15"/>
      <c r="T73" s="4"/>
      <c r="U73" s="38" t="str">
        <f t="shared" si="55"/>
        <v>-</v>
      </c>
      <c r="V73" s="126">
        <f t="shared" si="59"/>
        <v>0</v>
      </c>
      <c r="W73" s="15">
        <f t="shared" si="56"/>
        <v>0</v>
      </c>
      <c r="X73" s="4"/>
      <c r="Y73" s="156">
        <v>0</v>
      </c>
      <c r="Z73" s="157">
        <v>0</v>
      </c>
      <c r="AA73" s="155">
        <f t="shared" si="60"/>
        <v>0</v>
      </c>
      <c r="AB73" s="4"/>
      <c r="AC73" s="4"/>
      <c r="AD73" s="4"/>
      <c r="AE73" s="4"/>
      <c r="AF73" s="4"/>
    </row>
    <row r="74" spans="1:32" ht="18" x14ac:dyDescent="0.15">
      <c r="A74" s="116"/>
      <c r="B74" s="125"/>
      <c r="C74" s="125"/>
      <c r="D74" s="99"/>
      <c r="E74" s="141"/>
      <c r="F74" s="16"/>
      <c r="G74" s="67"/>
      <c r="H74" s="67"/>
      <c r="I74" s="142">
        <f t="shared" si="57"/>
        <v>0</v>
      </c>
      <c r="J74" s="142">
        <f t="shared" si="51"/>
        <v>0</v>
      </c>
      <c r="K74" s="105" t="str">
        <f t="shared" si="58"/>
        <v>test</v>
      </c>
      <c r="L74" s="4"/>
      <c r="M74" s="143"/>
      <c r="N74" s="68">
        <v>0</v>
      </c>
      <c r="O74" s="151" t="str">
        <f t="shared" si="52"/>
        <v>time</v>
      </c>
      <c r="P74" s="67">
        <f t="shared" si="53"/>
        <v>0</v>
      </c>
      <c r="R74" s="106">
        <f t="shared" si="54"/>
        <v>0</v>
      </c>
      <c r="S74" s="15"/>
      <c r="T74" s="4"/>
      <c r="U74" s="38" t="str">
        <f t="shared" si="55"/>
        <v>-</v>
      </c>
      <c r="V74" s="126">
        <f t="shared" si="59"/>
        <v>0</v>
      </c>
      <c r="W74" s="15">
        <f t="shared" si="56"/>
        <v>0</v>
      </c>
      <c r="X74" s="4"/>
      <c r="Y74" s="156">
        <v>0</v>
      </c>
      <c r="Z74" s="157">
        <v>0</v>
      </c>
      <c r="AA74" s="155">
        <f t="shared" si="60"/>
        <v>0</v>
      </c>
      <c r="AB74" s="4"/>
      <c r="AC74" s="4"/>
      <c r="AD74" s="4"/>
      <c r="AE74" s="4"/>
      <c r="AF74" s="4"/>
    </row>
    <row r="76" spans="1:32" ht="20" x14ac:dyDescent="0.15">
      <c r="A76" s="135"/>
      <c r="B76" s="136" t="s">
        <v>174</v>
      </c>
      <c r="C76" s="229"/>
      <c r="D76" s="224"/>
      <c r="E76" s="138"/>
      <c r="F76" s="224"/>
      <c r="G76" s="224"/>
      <c r="H76" s="139"/>
      <c r="I76" s="139"/>
      <c r="J76" s="139"/>
      <c r="K76" s="225"/>
      <c r="M76" s="224"/>
      <c r="N76" s="225"/>
      <c r="O76" s="139"/>
      <c r="P76" s="139"/>
      <c r="R76" s="328"/>
      <c r="S76" s="329"/>
      <c r="U76" s="51"/>
      <c r="V76" s="51"/>
      <c r="W76" s="51"/>
      <c r="Y76" s="153"/>
      <c r="Z76" s="154"/>
      <c r="AA76" s="155"/>
    </row>
    <row r="77" spans="1:32" ht="16" x14ac:dyDescent="0.2">
      <c r="A77" s="235">
        <v>85</v>
      </c>
      <c r="B77" s="227" t="s">
        <v>304</v>
      </c>
      <c r="C77" s="227" t="s">
        <v>332</v>
      </c>
      <c r="D77" s="227" t="s">
        <v>335</v>
      </c>
      <c r="E77" s="227"/>
      <c r="F77" s="227" t="s">
        <v>150</v>
      </c>
      <c r="G77" s="67">
        <v>201.5</v>
      </c>
      <c r="H77" s="67">
        <v>198</v>
      </c>
      <c r="I77" s="142">
        <f t="shared" ref="I77:I87" si="61">IFERROR(IF(G77=0,0,(G77/$Y77)),0)</f>
        <v>0.62968749999999996</v>
      </c>
      <c r="J77" s="142">
        <f t="shared" ref="J77:J87" si="62">IFERROR(IF(H77=0,0,(H77/$Y77)),0)</f>
        <v>0.61875000000000002</v>
      </c>
      <c r="K77" s="105">
        <f t="shared" ref="K77:K87" si="63">IF(Y77=0,"test",IF(G77=0,0,ROUND(((1-(AVERAGE(I77:J77)))*1.5)*100,1)))</f>
        <v>56.4</v>
      </c>
      <c r="L77" s="4"/>
      <c r="M77" s="143"/>
      <c r="N77" s="68">
        <v>81.95</v>
      </c>
      <c r="O77" s="151">
        <f t="shared" ref="O77:O87" si="64">IF(AND(N77&gt;0,Z77&gt;0),IF(N77&lt;=Z77,0,ROUNDUP((ABS(AA77)),0)*0.4),"time")</f>
        <v>0</v>
      </c>
      <c r="P77" s="67">
        <f>IF(O77="time",0,O77+M77)</f>
        <v>0</v>
      </c>
      <c r="R77" s="106">
        <f>IFERROR(IF(O77="time",0,K77+P77),"SJ")</f>
        <v>56.4</v>
      </c>
      <c r="S77" s="15">
        <v>2</v>
      </c>
      <c r="T77" s="4"/>
      <c r="U77" s="38" t="str">
        <f>IF(N77=0,"-",IF(AND((AVERAGE(G77:H77)/Y77)&gt;=0.5,P77&lt;=4),"Q","-"))</f>
        <v>Q</v>
      </c>
      <c r="V77" s="126">
        <f>IF(G77=0,0,(IF(Y77=0,"???",((AVERAGE(G77:H77))/Y77))))</f>
        <v>0.62421875000000004</v>
      </c>
      <c r="W77" s="15">
        <f>IF(S77=0,,IF(S77&gt;10,,11-(S77)))</f>
        <v>9</v>
      </c>
      <c r="X77" s="4"/>
      <c r="Y77" s="156">
        <v>320</v>
      </c>
      <c r="Z77" s="157">
        <v>87</v>
      </c>
      <c r="AA77" s="155">
        <f>IF((N77-Z77)=0,0,ABS(N77-Z77))</f>
        <v>5.0499999999999972</v>
      </c>
      <c r="AB77" s="4"/>
      <c r="AC77" s="4"/>
      <c r="AD77" s="4"/>
      <c r="AE77" s="4"/>
      <c r="AF77" s="4"/>
    </row>
    <row r="78" spans="1:32" ht="16" x14ac:dyDescent="0.2">
      <c r="A78" s="226">
        <v>86</v>
      </c>
      <c r="B78" s="227" t="s">
        <v>291</v>
      </c>
      <c r="C78" s="227" t="s">
        <v>292</v>
      </c>
      <c r="D78" s="227" t="s">
        <v>336</v>
      </c>
      <c r="E78" s="227"/>
      <c r="F78" s="227" t="s">
        <v>191</v>
      </c>
      <c r="G78" s="67">
        <v>192.5</v>
      </c>
      <c r="H78" s="67">
        <v>181</v>
      </c>
      <c r="I78" s="142">
        <f t="shared" si="61"/>
        <v>0.6015625</v>
      </c>
      <c r="J78" s="142">
        <f t="shared" si="62"/>
        <v>0.56562500000000004</v>
      </c>
      <c r="K78" s="105">
        <f t="shared" si="63"/>
        <v>62.5</v>
      </c>
      <c r="L78" s="4"/>
      <c r="M78" s="143">
        <v>4</v>
      </c>
      <c r="N78" s="68">
        <v>82.57</v>
      </c>
      <c r="O78" s="151">
        <f t="shared" si="64"/>
        <v>0</v>
      </c>
      <c r="P78" s="67">
        <f t="shared" ref="P78:P87" si="65">IF(O78="time",0,O78+M78)</f>
        <v>4</v>
      </c>
      <c r="R78" s="106">
        <f t="shared" ref="R78:R87" si="66">IFERROR(IF(O78="time",0,K78+P78),"SJ")</f>
        <v>66.5</v>
      </c>
      <c r="S78" s="15">
        <v>3</v>
      </c>
      <c r="T78" s="4"/>
      <c r="U78" s="38" t="str">
        <f t="shared" ref="U78:U87" si="67">IF(N78=0,"-",IF(AND((AVERAGE(G78:H78)/Y78)&gt;=0.5,P78&lt;=4),"Q","-"))</f>
        <v>Q</v>
      </c>
      <c r="V78" s="126">
        <f t="shared" ref="V78:V87" si="68">IF(G78=0,0,(IF(Y78=0,"???",((AVERAGE(G78:H78))/Y78))))</f>
        <v>0.58359375000000002</v>
      </c>
      <c r="W78" s="15">
        <f t="shared" ref="W78:W87" si="69">IF(S78=0,,IF(S78&gt;10,,11-(S78)))</f>
        <v>8</v>
      </c>
      <c r="X78" s="4"/>
      <c r="Y78" s="156">
        <v>320</v>
      </c>
      <c r="Z78" s="157">
        <v>87</v>
      </c>
      <c r="AA78" s="155">
        <f>IF((N78-Z78)=0,0,ABS(N78-Z78))</f>
        <v>4.4300000000000068</v>
      </c>
      <c r="AB78" s="4"/>
      <c r="AC78" s="4"/>
      <c r="AD78" s="4"/>
      <c r="AE78" s="4"/>
      <c r="AF78" s="4"/>
    </row>
    <row r="79" spans="1:32" ht="16" x14ac:dyDescent="0.2">
      <c r="A79" s="261">
        <v>87</v>
      </c>
      <c r="B79" s="227" t="s">
        <v>331</v>
      </c>
      <c r="C79" s="227" t="s">
        <v>162</v>
      </c>
      <c r="D79" s="227" t="s">
        <v>337</v>
      </c>
      <c r="E79" s="227"/>
      <c r="F79" s="227" t="s">
        <v>329</v>
      </c>
      <c r="G79" s="67">
        <v>200</v>
      </c>
      <c r="H79" s="67">
        <v>196</v>
      </c>
      <c r="I79" s="142">
        <f t="shared" si="61"/>
        <v>0.625</v>
      </c>
      <c r="J79" s="142">
        <f t="shared" si="62"/>
        <v>0.61250000000000004</v>
      </c>
      <c r="K79" s="105">
        <f t="shared" si="63"/>
        <v>57.2</v>
      </c>
      <c r="L79" s="4"/>
      <c r="M79" s="143">
        <v>16</v>
      </c>
      <c r="N79" s="68">
        <v>97.09</v>
      </c>
      <c r="O79" s="151">
        <f t="shared" si="64"/>
        <v>4.4000000000000004</v>
      </c>
      <c r="P79" s="67">
        <f t="shared" si="65"/>
        <v>20.399999999999999</v>
      </c>
      <c r="R79" s="106">
        <f t="shared" si="66"/>
        <v>77.599999999999994</v>
      </c>
      <c r="S79" s="15">
        <v>4</v>
      </c>
      <c r="T79" s="4"/>
      <c r="U79" s="38" t="str">
        <f t="shared" si="67"/>
        <v>-</v>
      </c>
      <c r="V79" s="126">
        <f t="shared" si="68"/>
        <v>0.61875000000000002</v>
      </c>
      <c r="W79" s="15">
        <f t="shared" si="69"/>
        <v>7</v>
      </c>
      <c r="X79" s="4"/>
      <c r="Y79" s="156">
        <v>320</v>
      </c>
      <c r="Z79" s="157">
        <v>87</v>
      </c>
      <c r="AA79" s="155">
        <f t="shared" ref="AA79:AA87" si="70">IF((N79-Z79)=0,0,ABS(N79-Z79))</f>
        <v>10.090000000000003</v>
      </c>
      <c r="AB79" s="4"/>
      <c r="AC79" s="4"/>
      <c r="AD79" s="4"/>
      <c r="AE79" s="4"/>
      <c r="AF79" s="4"/>
    </row>
    <row r="80" spans="1:32" ht="16" x14ac:dyDescent="0.2">
      <c r="A80" s="236">
        <v>88</v>
      </c>
      <c r="B80" s="227" t="s">
        <v>302</v>
      </c>
      <c r="C80" s="227" t="s">
        <v>303</v>
      </c>
      <c r="D80" s="227" t="s">
        <v>338</v>
      </c>
      <c r="E80" s="227"/>
      <c r="F80" s="227" t="s">
        <v>131</v>
      </c>
      <c r="G80" s="67">
        <v>205.5</v>
      </c>
      <c r="H80" s="67">
        <v>224.5</v>
      </c>
      <c r="I80" s="142">
        <f t="shared" si="61"/>
        <v>0.64218750000000002</v>
      </c>
      <c r="J80" s="142">
        <f t="shared" si="62"/>
        <v>0.70156249999999998</v>
      </c>
      <c r="K80" s="105">
        <f t="shared" si="63"/>
        <v>49.2</v>
      </c>
      <c r="L80" s="4"/>
      <c r="M80" s="143">
        <v>4</v>
      </c>
      <c r="N80" s="68">
        <v>86.84</v>
      </c>
      <c r="O80" s="151">
        <f t="shared" si="64"/>
        <v>0</v>
      </c>
      <c r="P80" s="67">
        <f t="shared" si="65"/>
        <v>4</v>
      </c>
      <c r="R80" s="106">
        <f t="shared" si="66"/>
        <v>53.2</v>
      </c>
      <c r="S80" s="15">
        <v>1</v>
      </c>
      <c r="T80" s="4"/>
      <c r="U80" s="38" t="str">
        <f t="shared" si="67"/>
        <v>Q</v>
      </c>
      <c r="V80" s="126">
        <f t="shared" si="68"/>
        <v>0.671875</v>
      </c>
      <c r="W80" s="15">
        <f t="shared" si="69"/>
        <v>10</v>
      </c>
      <c r="X80" s="4"/>
      <c r="Y80" s="156">
        <v>320</v>
      </c>
      <c r="Z80" s="157">
        <v>87</v>
      </c>
      <c r="AA80" s="155">
        <f t="shared" si="70"/>
        <v>0.15999999999999659</v>
      </c>
      <c r="AB80" s="4"/>
      <c r="AC80" s="4"/>
      <c r="AD80" s="4"/>
      <c r="AE80" s="4"/>
      <c r="AF80" s="4"/>
    </row>
    <row r="81" spans="1:32" ht="18" x14ac:dyDescent="0.15">
      <c r="A81" s="22"/>
      <c r="B81" s="35"/>
      <c r="C81" s="35"/>
      <c r="D81" s="30"/>
      <c r="E81" s="141"/>
      <c r="F81" s="16"/>
      <c r="G81" s="67"/>
      <c r="H81" s="67"/>
      <c r="I81" s="142">
        <f t="shared" si="61"/>
        <v>0</v>
      </c>
      <c r="J81" s="142">
        <f t="shared" si="62"/>
        <v>0</v>
      </c>
      <c r="K81" s="105" t="str">
        <f t="shared" si="63"/>
        <v>test</v>
      </c>
      <c r="L81" s="4"/>
      <c r="M81" s="143"/>
      <c r="N81" s="68">
        <v>0</v>
      </c>
      <c r="O81" s="151" t="str">
        <f t="shared" si="64"/>
        <v>time</v>
      </c>
      <c r="P81" s="67">
        <f t="shared" si="65"/>
        <v>0</v>
      </c>
      <c r="R81" s="106">
        <f t="shared" si="66"/>
        <v>0</v>
      </c>
      <c r="S81" s="15"/>
      <c r="T81" s="4"/>
      <c r="U81" s="38" t="str">
        <f t="shared" si="67"/>
        <v>-</v>
      </c>
      <c r="V81" s="126">
        <f t="shared" si="68"/>
        <v>0</v>
      </c>
      <c r="W81" s="15">
        <f t="shared" si="69"/>
        <v>0</v>
      </c>
      <c r="X81" s="4"/>
      <c r="Y81" s="156">
        <v>0</v>
      </c>
      <c r="Z81" s="157">
        <v>0</v>
      </c>
      <c r="AA81" s="155">
        <f t="shared" si="70"/>
        <v>0</v>
      </c>
      <c r="AB81" s="4"/>
      <c r="AC81" s="4"/>
      <c r="AD81" s="4"/>
      <c r="AE81" s="4"/>
      <c r="AF81" s="4"/>
    </row>
    <row r="82" spans="1:32" ht="18" x14ac:dyDescent="0.15">
      <c r="A82" s="22"/>
      <c r="B82" s="35"/>
      <c r="C82" s="35"/>
      <c r="D82" s="30"/>
      <c r="E82" s="141"/>
      <c r="F82" s="16"/>
      <c r="G82" s="67"/>
      <c r="H82" s="67"/>
      <c r="I82" s="142">
        <f t="shared" si="61"/>
        <v>0</v>
      </c>
      <c r="J82" s="142">
        <f t="shared" si="62"/>
        <v>0</v>
      </c>
      <c r="K82" s="105" t="str">
        <f t="shared" si="63"/>
        <v>test</v>
      </c>
      <c r="L82" s="4"/>
      <c r="M82" s="143"/>
      <c r="N82" s="68">
        <v>0</v>
      </c>
      <c r="O82" s="151" t="str">
        <f t="shared" si="64"/>
        <v>time</v>
      </c>
      <c r="P82" s="67">
        <f t="shared" si="65"/>
        <v>0</v>
      </c>
      <c r="R82" s="106">
        <f t="shared" si="66"/>
        <v>0</v>
      </c>
      <c r="S82" s="15"/>
      <c r="T82" s="4"/>
      <c r="U82" s="38" t="str">
        <f t="shared" si="67"/>
        <v>-</v>
      </c>
      <c r="V82" s="126">
        <f t="shared" si="68"/>
        <v>0</v>
      </c>
      <c r="W82" s="15">
        <f t="shared" si="69"/>
        <v>0</v>
      </c>
      <c r="X82" s="4"/>
      <c r="Y82" s="156">
        <v>0</v>
      </c>
      <c r="Z82" s="157">
        <v>0</v>
      </c>
      <c r="AA82" s="155">
        <f t="shared" si="70"/>
        <v>0</v>
      </c>
      <c r="AB82" s="4"/>
      <c r="AC82" s="4"/>
      <c r="AD82" s="4"/>
      <c r="AE82" s="4"/>
      <c r="AF82" s="4"/>
    </row>
    <row r="83" spans="1:32" ht="18" x14ac:dyDescent="0.15">
      <c r="A83" s="116"/>
      <c r="B83" s="125"/>
      <c r="C83" s="125"/>
      <c r="D83" s="99"/>
      <c r="E83" s="141"/>
      <c r="F83" s="16"/>
      <c r="G83" s="67"/>
      <c r="H83" s="67"/>
      <c r="I83" s="142">
        <f t="shared" si="61"/>
        <v>0</v>
      </c>
      <c r="J83" s="142">
        <f t="shared" si="62"/>
        <v>0</v>
      </c>
      <c r="K83" s="105" t="str">
        <f t="shared" si="63"/>
        <v>test</v>
      </c>
      <c r="L83" s="4"/>
      <c r="M83" s="143"/>
      <c r="N83" s="68">
        <v>0</v>
      </c>
      <c r="O83" s="151" t="str">
        <f t="shared" si="64"/>
        <v>time</v>
      </c>
      <c r="P83" s="67">
        <f t="shared" si="65"/>
        <v>0</v>
      </c>
      <c r="R83" s="106">
        <f t="shared" si="66"/>
        <v>0</v>
      </c>
      <c r="S83" s="15"/>
      <c r="T83" s="4"/>
      <c r="U83" s="38" t="str">
        <f t="shared" si="67"/>
        <v>-</v>
      </c>
      <c r="V83" s="126">
        <f t="shared" si="68"/>
        <v>0</v>
      </c>
      <c r="W83" s="15">
        <f t="shared" si="69"/>
        <v>0</v>
      </c>
      <c r="X83" s="4"/>
      <c r="Y83" s="156">
        <v>0</v>
      </c>
      <c r="Z83" s="157">
        <v>0</v>
      </c>
      <c r="AA83" s="155">
        <f t="shared" si="70"/>
        <v>0</v>
      </c>
      <c r="AB83" s="4"/>
      <c r="AC83" s="4"/>
      <c r="AD83" s="4"/>
      <c r="AE83" s="4"/>
      <c r="AF83" s="4"/>
    </row>
    <row r="84" spans="1:32" ht="18" x14ac:dyDescent="0.15">
      <c r="A84" s="116"/>
      <c r="B84" s="125"/>
      <c r="C84" s="125"/>
      <c r="D84" s="99"/>
      <c r="E84" s="141"/>
      <c r="F84" s="16"/>
      <c r="G84" s="67"/>
      <c r="H84" s="67"/>
      <c r="I84" s="142">
        <f t="shared" si="61"/>
        <v>0</v>
      </c>
      <c r="J84" s="142">
        <f t="shared" si="62"/>
        <v>0</v>
      </c>
      <c r="K84" s="105" t="str">
        <f t="shared" si="63"/>
        <v>test</v>
      </c>
      <c r="L84" s="4"/>
      <c r="M84" s="143"/>
      <c r="N84" s="68">
        <v>0</v>
      </c>
      <c r="O84" s="151" t="str">
        <f t="shared" si="64"/>
        <v>time</v>
      </c>
      <c r="P84" s="67">
        <f t="shared" si="65"/>
        <v>0</v>
      </c>
      <c r="R84" s="106">
        <f t="shared" si="66"/>
        <v>0</v>
      </c>
      <c r="S84" s="15"/>
      <c r="T84" s="4"/>
      <c r="U84" s="38" t="str">
        <f t="shared" si="67"/>
        <v>-</v>
      </c>
      <c r="V84" s="126">
        <f t="shared" si="68"/>
        <v>0</v>
      </c>
      <c r="W84" s="15">
        <f t="shared" si="69"/>
        <v>0</v>
      </c>
      <c r="X84" s="4"/>
      <c r="Y84" s="156">
        <v>0</v>
      </c>
      <c r="Z84" s="157">
        <v>0</v>
      </c>
      <c r="AA84" s="155">
        <f t="shared" si="70"/>
        <v>0</v>
      </c>
      <c r="AB84" s="4"/>
      <c r="AC84" s="4"/>
      <c r="AD84" s="4"/>
      <c r="AE84" s="4"/>
      <c r="AF84" s="4"/>
    </row>
    <row r="85" spans="1:32" ht="18" x14ac:dyDescent="0.15">
      <c r="A85" s="116"/>
      <c r="B85" s="125"/>
      <c r="C85" s="125"/>
      <c r="D85" s="99"/>
      <c r="E85" s="141"/>
      <c r="F85" s="16"/>
      <c r="G85" s="67"/>
      <c r="H85" s="67"/>
      <c r="I85" s="142">
        <f t="shared" si="61"/>
        <v>0</v>
      </c>
      <c r="J85" s="142">
        <f t="shared" si="62"/>
        <v>0</v>
      </c>
      <c r="K85" s="105" t="str">
        <f t="shared" si="63"/>
        <v>test</v>
      </c>
      <c r="L85" s="4"/>
      <c r="M85" s="143"/>
      <c r="N85" s="68">
        <v>0</v>
      </c>
      <c r="O85" s="151" t="str">
        <f t="shared" si="64"/>
        <v>time</v>
      </c>
      <c r="P85" s="67">
        <f t="shared" si="65"/>
        <v>0</v>
      </c>
      <c r="R85" s="106">
        <f t="shared" si="66"/>
        <v>0</v>
      </c>
      <c r="S85" s="15"/>
      <c r="T85" s="4"/>
      <c r="U85" s="38" t="str">
        <f t="shared" si="67"/>
        <v>-</v>
      </c>
      <c r="V85" s="126">
        <f t="shared" si="68"/>
        <v>0</v>
      </c>
      <c r="W85" s="15">
        <f t="shared" si="69"/>
        <v>0</v>
      </c>
      <c r="X85" s="4"/>
      <c r="Y85" s="156">
        <v>0</v>
      </c>
      <c r="Z85" s="157">
        <v>0</v>
      </c>
      <c r="AA85" s="155">
        <f t="shared" si="70"/>
        <v>0</v>
      </c>
      <c r="AB85" s="4"/>
      <c r="AC85" s="4"/>
      <c r="AD85" s="4"/>
      <c r="AE85" s="4"/>
      <c r="AF85" s="4"/>
    </row>
    <row r="86" spans="1:32" ht="18" x14ac:dyDescent="0.15">
      <c r="A86" s="116"/>
      <c r="B86" s="125"/>
      <c r="C86" s="125"/>
      <c r="D86" s="99"/>
      <c r="E86" s="141"/>
      <c r="F86" s="16"/>
      <c r="G86" s="67"/>
      <c r="H86" s="67"/>
      <c r="I86" s="142">
        <f t="shared" si="61"/>
        <v>0</v>
      </c>
      <c r="J86" s="142">
        <f t="shared" si="62"/>
        <v>0</v>
      </c>
      <c r="K86" s="105" t="str">
        <f t="shared" si="63"/>
        <v>test</v>
      </c>
      <c r="L86" s="4"/>
      <c r="M86" s="143"/>
      <c r="N86" s="68">
        <v>0</v>
      </c>
      <c r="O86" s="151" t="str">
        <f t="shared" si="64"/>
        <v>time</v>
      </c>
      <c r="P86" s="67">
        <f t="shared" si="65"/>
        <v>0</v>
      </c>
      <c r="R86" s="106">
        <f t="shared" si="66"/>
        <v>0</v>
      </c>
      <c r="S86" s="15"/>
      <c r="T86" s="4"/>
      <c r="U86" s="38" t="str">
        <f t="shared" si="67"/>
        <v>-</v>
      </c>
      <c r="V86" s="126">
        <f t="shared" si="68"/>
        <v>0</v>
      </c>
      <c r="W86" s="15">
        <f t="shared" si="69"/>
        <v>0</v>
      </c>
      <c r="X86" s="4"/>
      <c r="Y86" s="156">
        <v>0</v>
      </c>
      <c r="Z86" s="157">
        <v>0</v>
      </c>
      <c r="AA86" s="155">
        <f t="shared" si="70"/>
        <v>0</v>
      </c>
      <c r="AB86" s="4"/>
      <c r="AC86" s="4"/>
      <c r="AD86" s="4"/>
      <c r="AE86" s="4"/>
      <c r="AF86" s="4"/>
    </row>
    <row r="87" spans="1:32" ht="18" x14ac:dyDescent="0.15">
      <c r="A87" s="116"/>
      <c r="B87" s="125"/>
      <c r="C87" s="125"/>
      <c r="D87" s="99"/>
      <c r="E87" s="141"/>
      <c r="F87" s="16"/>
      <c r="G87" s="67"/>
      <c r="H87" s="67"/>
      <c r="I87" s="142">
        <f t="shared" si="61"/>
        <v>0</v>
      </c>
      <c r="J87" s="142">
        <f t="shared" si="62"/>
        <v>0</v>
      </c>
      <c r="K87" s="105" t="str">
        <f t="shared" si="63"/>
        <v>test</v>
      </c>
      <c r="L87" s="4"/>
      <c r="M87" s="143"/>
      <c r="N87" s="68">
        <v>0</v>
      </c>
      <c r="O87" s="151" t="str">
        <f t="shared" si="64"/>
        <v>time</v>
      </c>
      <c r="P87" s="67">
        <f t="shared" si="65"/>
        <v>0</v>
      </c>
      <c r="R87" s="106">
        <f t="shared" si="66"/>
        <v>0</v>
      </c>
      <c r="S87" s="15"/>
      <c r="T87" s="4"/>
      <c r="U87" s="38" t="str">
        <f t="shared" si="67"/>
        <v>-</v>
      </c>
      <c r="V87" s="126">
        <f t="shared" si="68"/>
        <v>0</v>
      </c>
      <c r="W87" s="15">
        <f t="shared" si="69"/>
        <v>0</v>
      </c>
      <c r="X87" s="4"/>
      <c r="Y87" s="156">
        <v>0</v>
      </c>
      <c r="Z87" s="157">
        <v>0</v>
      </c>
      <c r="AA87" s="155">
        <f t="shared" si="70"/>
        <v>0</v>
      </c>
      <c r="AB87" s="4"/>
      <c r="AC87" s="4"/>
      <c r="AD87" s="4"/>
      <c r="AE87" s="4"/>
      <c r="AF87" s="4"/>
    </row>
    <row r="89" spans="1:32" ht="20" x14ac:dyDescent="0.15">
      <c r="A89" s="135"/>
      <c r="B89" s="136" t="s">
        <v>175</v>
      </c>
      <c r="C89" s="229"/>
      <c r="D89" s="224"/>
      <c r="E89" s="138"/>
      <c r="F89" s="224"/>
      <c r="G89" s="224"/>
      <c r="H89" s="139"/>
      <c r="I89" s="139"/>
      <c r="J89" s="139"/>
      <c r="K89" s="225"/>
      <c r="M89" s="224"/>
      <c r="N89" s="225"/>
      <c r="O89" s="139"/>
      <c r="P89" s="139"/>
      <c r="R89" s="328"/>
      <c r="S89" s="329"/>
      <c r="U89" s="51"/>
      <c r="V89" s="51"/>
      <c r="W89" s="51"/>
      <c r="Y89" s="153"/>
      <c r="Z89" s="154"/>
      <c r="AA89" s="155"/>
    </row>
    <row r="90" spans="1:32" ht="16" x14ac:dyDescent="0.2">
      <c r="A90" s="228">
        <v>80</v>
      </c>
      <c r="B90" s="233" t="s">
        <v>152</v>
      </c>
      <c r="C90" s="233" t="s">
        <v>153</v>
      </c>
      <c r="D90" s="233" t="s">
        <v>156</v>
      </c>
      <c r="E90" s="227"/>
      <c r="F90" s="233" t="s">
        <v>161</v>
      </c>
      <c r="G90" s="67">
        <v>221</v>
      </c>
      <c r="H90" s="67"/>
      <c r="I90" s="142">
        <f t="shared" ref="I90:I100" si="71">IFERROR(IF(G90=0,0,(G90/$Y90)),0)</f>
        <v>0.55249999999999999</v>
      </c>
      <c r="J90" s="142">
        <f t="shared" ref="J90:J100" si="72">IFERROR(IF(H90=0,0,(H90/$Y90)),0)</f>
        <v>0</v>
      </c>
      <c r="K90" s="105">
        <f t="shared" ref="K90:K100" si="73">IF(Y90=0,"test",IF(G90=0,0,ROUND(((1-(AVERAGE(I90:J90)))*1.5)*100,1)))</f>
        <v>108.6</v>
      </c>
      <c r="L90" s="4"/>
      <c r="M90" s="143"/>
      <c r="N90" s="68">
        <v>86.47</v>
      </c>
      <c r="O90" s="151">
        <f>IF(AND(N90&gt;0,Z90&gt;0),IF(N90&lt;=Z90,0,ROUNDUP((ABS(AA90)),0)*0.4),"time")</f>
        <v>0</v>
      </c>
      <c r="P90" s="67">
        <f>IF(O90="time",0,O90+M90)</f>
        <v>0</v>
      </c>
      <c r="R90" s="106">
        <f>IFERROR(IF(O90="time",0,K90+P90),"SJ")</f>
        <v>108.6</v>
      </c>
      <c r="S90" s="15"/>
      <c r="T90" s="4"/>
      <c r="U90" s="38" t="str">
        <f>IF(N90=0,"-",IF(AND((AVERAGE(G90:H90)/Y90)&gt;=0.5,P90&lt;=4),"Q","-"))</f>
        <v>Q</v>
      </c>
      <c r="V90" s="126">
        <f>IF(G90=0,0,(IF(Y90=0,"???",((AVERAGE(G90:H90))/Y90))))</f>
        <v>0.55249999999999999</v>
      </c>
      <c r="W90" s="15">
        <f>IF(S90=0,,IF(S90&gt;10,,11-(S90)))</f>
        <v>0</v>
      </c>
      <c r="X90" s="4"/>
      <c r="Y90" s="156">
        <v>400</v>
      </c>
      <c r="Z90" s="157">
        <v>94</v>
      </c>
      <c r="AA90" s="155">
        <f>IF((N90-Z90)=0,0,ABS(N90-Z90))</f>
        <v>7.5300000000000011</v>
      </c>
      <c r="AB90" s="4"/>
      <c r="AC90" s="4"/>
      <c r="AD90" s="4"/>
      <c r="AE90" s="4"/>
      <c r="AF90" s="4"/>
    </row>
    <row r="91" spans="1:32" ht="16" x14ac:dyDescent="0.2">
      <c r="A91" s="226"/>
      <c r="B91" s="227"/>
      <c r="C91" s="227"/>
      <c r="D91" s="227"/>
      <c r="E91" s="227"/>
      <c r="F91" s="227"/>
      <c r="G91" s="67"/>
      <c r="H91" s="67"/>
      <c r="I91" s="142">
        <f t="shared" si="71"/>
        <v>0</v>
      </c>
      <c r="J91" s="142">
        <f t="shared" si="72"/>
        <v>0</v>
      </c>
      <c r="K91" s="105">
        <f t="shared" si="73"/>
        <v>0</v>
      </c>
      <c r="L91" s="4"/>
      <c r="M91" s="143"/>
      <c r="N91" s="68"/>
      <c r="O91" s="151" t="str">
        <f t="shared" ref="O91:O100" si="74">IF(AND(N91&gt;0,Z91&gt;0),IF(N91&lt;=Z91,0,ROUNDUP((ABS(AA91)),0)*0.4),"time")</f>
        <v>time</v>
      </c>
      <c r="P91" s="67">
        <f t="shared" ref="P91:P100" si="75">IF(O91="time",0,O91+M91)</f>
        <v>0</v>
      </c>
      <c r="R91" s="106">
        <f t="shared" ref="R91:R100" si="76">IFERROR(IF(O91="time",0,K91+P91),"SJ")</f>
        <v>0</v>
      </c>
      <c r="S91" s="15"/>
      <c r="T91" s="4"/>
      <c r="U91" s="38" t="str">
        <f t="shared" ref="U91:U100" si="77">IF(N91=0,"-",IF(AND((AVERAGE(G91:H91)/Y91)&gt;=0.5,P91&lt;=4),"Q","-"))</f>
        <v>-</v>
      </c>
      <c r="V91" s="126">
        <f t="shared" ref="V91:V100" si="78">IF(G91=0,0,(IF(Y91=0,"???",((AVERAGE(G91:H91))/Y91))))</f>
        <v>0</v>
      </c>
      <c r="W91" s="15">
        <f t="shared" ref="W91:W100" si="79">IF(S91=0,,IF(S91&gt;10,,11-(S91)))</f>
        <v>0</v>
      </c>
      <c r="X91" s="4"/>
      <c r="Y91" s="156">
        <v>400</v>
      </c>
      <c r="Z91" s="157">
        <v>94</v>
      </c>
      <c r="AA91" s="155">
        <f>IF((N91-Z91)=0,0,ABS(N91-Z91))</f>
        <v>94</v>
      </c>
      <c r="AB91" s="4"/>
      <c r="AC91" s="4"/>
      <c r="AD91" s="4"/>
      <c r="AE91" s="4"/>
      <c r="AF91" s="4"/>
    </row>
    <row r="92" spans="1:32" ht="18" x14ac:dyDescent="0.15">
      <c r="A92" s="116"/>
      <c r="B92" s="125"/>
      <c r="C92" s="125"/>
      <c r="D92" s="99"/>
      <c r="E92" s="141"/>
      <c r="F92" s="16"/>
      <c r="G92" s="67"/>
      <c r="H92" s="67"/>
      <c r="I92" s="142">
        <f t="shared" si="71"/>
        <v>0</v>
      </c>
      <c r="J92" s="142">
        <f t="shared" si="72"/>
        <v>0</v>
      </c>
      <c r="K92" s="105" t="str">
        <f t="shared" si="73"/>
        <v>test</v>
      </c>
      <c r="L92" s="4"/>
      <c r="M92" s="143"/>
      <c r="N92" s="68">
        <v>0</v>
      </c>
      <c r="O92" s="151" t="str">
        <f t="shared" si="74"/>
        <v>time</v>
      </c>
      <c r="P92" s="67">
        <f t="shared" si="75"/>
        <v>0</v>
      </c>
      <c r="R92" s="106">
        <f t="shared" si="76"/>
        <v>0</v>
      </c>
      <c r="S92" s="15"/>
      <c r="T92" s="4"/>
      <c r="U92" s="38" t="str">
        <f t="shared" si="77"/>
        <v>-</v>
      </c>
      <c r="V92" s="126">
        <f t="shared" si="78"/>
        <v>0</v>
      </c>
      <c r="W92" s="15">
        <f t="shared" si="79"/>
        <v>0</v>
      </c>
      <c r="X92" s="4"/>
      <c r="Y92" s="156">
        <v>0</v>
      </c>
      <c r="Z92" s="157">
        <v>0</v>
      </c>
      <c r="AA92" s="155">
        <f t="shared" ref="AA92:AA100" si="80">IF((N92-Z92)=0,0,ABS(N92-Z92))</f>
        <v>0</v>
      </c>
      <c r="AB92" s="4"/>
      <c r="AC92" s="4"/>
      <c r="AD92" s="4"/>
      <c r="AE92" s="4"/>
      <c r="AF92" s="4"/>
    </row>
    <row r="93" spans="1:32" ht="18" x14ac:dyDescent="0.15">
      <c r="A93" s="116"/>
      <c r="B93" s="125"/>
      <c r="C93" s="125"/>
      <c r="D93" s="99"/>
      <c r="E93" s="141"/>
      <c r="F93" s="16"/>
      <c r="G93" s="67"/>
      <c r="H93" s="67"/>
      <c r="I93" s="142">
        <f t="shared" si="71"/>
        <v>0</v>
      </c>
      <c r="J93" s="142">
        <f t="shared" si="72"/>
        <v>0</v>
      </c>
      <c r="K93" s="105" t="str">
        <f t="shared" si="73"/>
        <v>test</v>
      </c>
      <c r="L93" s="4"/>
      <c r="M93" s="143"/>
      <c r="N93" s="68">
        <v>0</v>
      </c>
      <c r="O93" s="151" t="str">
        <f t="shared" si="74"/>
        <v>time</v>
      </c>
      <c r="P93" s="67">
        <f t="shared" si="75"/>
        <v>0</v>
      </c>
      <c r="R93" s="106">
        <f t="shared" si="76"/>
        <v>0</v>
      </c>
      <c r="S93" s="15"/>
      <c r="T93" s="4"/>
      <c r="U93" s="38" t="str">
        <f t="shared" si="77"/>
        <v>-</v>
      </c>
      <c r="V93" s="126">
        <f t="shared" si="78"/>
        <v>0</v>
      </c>
      <c r="W93" s="15">
        <f t="shared" si="79"/>
        <v>0</v>
      </c>
      <c r="X93" s="4"/>
      <c r="Y93" s="156">
        <v>0</v>
      </c>
      <c r="Z93" s="157">
        <v>0</v>
      </c>
      <c r="AA93" s="155">
        <f t="shared" si="80"/>
        <v>0</v>
      </c>
      <c r="AB93" s="4"/>
      <c r="AC93" s="4"/>
      <c r="AD93" s="4"/>
      <c r="AE93" s="4"/>
      <c r="AF93" s="4"/>
    </row>
    <row r="94" spans="1:32" ht="18" x14ac:dyDescent="0.15">
      <c r="A94" s="116"/>
      <c r="B94" s="125"/>
      <c r="C94" s="125"/>
      <c r="D94" s="99"/>
      <c r="E94" s="141"/>
      <c r="F94" s="16"/>
      <c r="G94" s="67"/>
      <c r="H94" s="67"/>
      <c r="I94" s="142">
        <f t="shared" si="71"/>
        <v>0</v>
      </c>
      <c r="J94" s="142">
        <f t="shared" si="72"/>
        <v>0</v>
      </c>
      <c r="K94" s="105" t="str">
        <f t="shared" si="73"/>
        <v>test</v>
      </c>
      <c r="L94" s="4"/>
      <c r="M94" s="143"/>
      <c r="N94" s="68">
        <v>0</v>
      </c>
      <c r="O94" s="151" t="str">
        <f t="shared" si="74"/>
        <v>time</v>
      </c>
      <c r="P94" s="67">
        <f t="shared" si="75"/>
        <v>0</v>
      </c>
      <c r="R94" s="106">
        <f t="shared" si="76"/>
        <v>0</v>
      </c>
      <c r="S94" s="15"/>
      <c r="T94" s="4"/>
      <c r="U94" s="38" t="str">
        <f t="shared" si="77"/>
        <v>-</v>
      </c>
      <c r="V94" s="126">
        <f t="shared" si="78"/>
        <v>0</v>
      </c>
      <c r="W94" s="15">
        <f t="shared" si="79"/>
        <v>0</v>
      </c>
      <c r="X94" s="4"/>
      <c r="Y94" s="156">
        <v>0</v>
      </c>
      <c r="Z94" s="157">
        <v>0</v>
      </c>
      <c r="AA94" s="155">
        <f t="shared" si="80"/>
        <v>0</v>
      </c>
      <c r="AB94" s="4"/>
      <c r="AC94" s="4"/>
      <c r="AD94" s="4"/>
      <c r="AE94" s="4"/>
      <c r="AF94" s="4"/>
    </row>
    <row r="95" spans="1:32" ht="18" x14ac:dyDescent="0.15">
      <c r="A95" s="116"/>
      <c r="B95" s="125"/>
      <c r="C95" s="125"/>
      <c r="D95" s="99"/>
      <c r="E95" s="141"/>
      <c r="F95" s="16"/>
      <c r="G95" s="67"/>
      <c r="H95" s="67"/>
      <c r="I95" s="142">
        <f t="shared" si="71"/>
        <v>0</v>
      </c>
      <c r="J95" s="142">
        <f t="shared" si="72"/>
        <v>0</v>
      </c>
      <c r="K95" s="105" t="str">
        <f t="shared" si="73"/>
        <v>test</v>
      </c>
      <c r="L95" s="4"/>
      <c r="M95" s="143"/>
      <c r="N95" s="68">
        <v>0</v>
      </c>
      <c r="O95" s="151" t="str">
        <f t="shared" si="74"/>
        <v>time</v>
      </c>
      <c r="P95" s="67">
        <f t="shared" si="75"/>
        <v>0</v>
      </c>
      <c r="R95" s="106">
        <f t="shared" si="76"/>
        <v>0</v>
      </c>
      <c r="S95" s="15"/>
      <c r="T95" s="4"/>
      <c r="U95" s="38" t="str">
        <f t="shared" si="77"/>
        <v>-</v>
      </c>
      <c r="V95" s="126">
        <f t="shared" si="78"/>
        <v>0</v>
      </c>
      <c r="W95" s="15">
        <f t="shared" si="79"/>
        <v>0</v>
      </c>
      <c r="X95" s="4"/>
      <c r="Y95" s="156">
        <v>0</v>
      </c>
      <c r="Z95" s="157">
        <v>0</v>
      </c>
      <c r="AA95" s="155">
        <f t="shared" si="80"/>
        <v>0</v>
      </c>
      <c r="AB95" s="4"/>
      <c r="AC95" s="4"/>
      <c r="AD95" s="4"/>
      <c r="AE95" s="4"/>
      <c r="AF95" s="4"/>
    </row>
    <row r="96" spans="1:32" ht="18" x14ac:dyDescent="0.15">
      <c r="A96" s="116"/>
      <c r="B96" s="125"/>
      <c r="C96" s="125"/>
      <c r="D96" s="99"/>
      <c r="E96" s="141"/>
      <c r="F96" s="16"/>
      <c r="G96" s="67"/>
      <c r="H96" s="67"/>
      <c r="I96" s="142">
        <f t="shared" si="71"/>
        <v>0</v>
      </c>
      <c r="J96" s="142">
        <f t="shared" si="72"/>
        <v>0</v>
      </c>
      <c r="K96" s="105" t="str">
        <f t="shared" si="73"/>
        <v>test</v>
      </c>
      <c r="L96" s="4"/>
      <c r="M96" s="143"/>
      <c r="N96" s="68">
        <v>0</v>
      </c>
      <c r="O96" s="151" t="str">
        <f t="shared" si="74"/>
        <v>time</v>
      </c>
      <c r="P96" s="67">
        <f t="shared" si="75"/>
        <v>0</v>
      </c>
      <c r="R96" s="106">
        <f t="shared" si="76"/>
        <v>0</v>
      </c>
      <c r="S96" s="15"/>
      <c r="T96" s="4"/>
      <c r="U96" s="38" t="str">
        <f t="shared" si="77"/>
        <v>-</v>
      </c>
      <c r="V96" s="126">
        <f t="shared" si="78"/>
        <v>0</v>
      </c>
      <c r="W96" s="15">
        <f t="shared" si="79"/>
        <v>0</v>
      </c>
      <c r="X96" s="4"/>
      <c r="Y96" s="156">
        <v>0</v>
      </c>
      <c r="Z96" s="157">
        <v>0</v>
      </c>
      <c r="AA96" s="155">
        <f t="shared" si="80"/>
        <v>0</v>
      </c>
      <c r="AB96" s="4"/>
      <c r="AC96" s="4"/>
      <c r="AD96" s="4"/>
      <c r="AE96" s="4"/>
      <c r="AF96" s="4"/>
    </row>
    <row r="97" spans="1:32" ht="18" x14ac:dyDescent="0.15">
      <c r="A97" s="116"/>
      <c r="B97" s="125"/>
      <c r="C97" s="125"/>
      <c r="D97" s="99"/>
      <c r="E97" s="141"/>
      <c r="F97" s="16"/>
      <c r="G97" s="67"/>
      <c r="H97" s="67"/>
      <c r="I97" s="142">
        <f t="shared" si="71"/>
        <v>0</v>
      </c>
      <c r="J97" s="142">
        <f t="shared" si="72"/>
        <v>0</v>
      </c>
      <c r="K97" s="105" t="str">
        <f t="shared" si="73"/>
        <v>test</v>
      </c>
      <c r="L97" s="4"/>
      <c r="M97" s="143"/>
      <c r="N97" s="68">
        <v>0</v>
      </c>
      <c r="O97" s="151" t="str">
        <f t="shared" si="74"/>
        <v>time</v>
      </c>
      <c r="P97" s="67">
        <f t="shared" si="75"/>
        <v>0</v>
      </c>
      <c r="R97" s="106">
        <f t="shared" si="76"/>
        <v>0</v>
      </c>
      <c r="S97" s="15"/>
      <c r="T97" s="4"/>
      <c r="U97" s="38" t="str">
        <f t="shared" si="77"/>
        <v>-</v>
      </c>
      <c r="V97" s="126">
        <f t="shared" si="78"/>
        <v>0</v>
      </c>
      <c r="W97" s="15">
        <f t="shared" si="79"/>
        <v>0</v>
      </c>
      <c r="X97" s="4"/>
      <c r="Y97" s="156">
        <v>0</v>
      </c>
      <c r="Z97" s="157">
        <v>0</v>
      </c>
      <c r="AA97" s="155">
        <f t="shared" si="80"/>
        <v>0</v>
      </c>
      <c r="AB97" s="4"/>
      <c r="AC97" s="4"/>
      <c r="AD97" s="4"/>
      <c r="AE97" s="4"/>
      <c r="AF97" s="4"/>
    </row>
    <row r="98" spans="1:32" ht="18" x14ac:dyDescent="0.15">
      <c r="A98" s="116"/>
      <c r="B98" s="125"/>
      <c r="C98" s="125"/>
      <c r="D98" s="99"/>
      <c r="E98" s="141"/>
      <c r="F98" s="16"/>
      <c r="G98" s="67"/>
      <c r="H98" s="67"/>
      <c r="I98" s="142">
        <f t="shared" si="71"/>
        <v>0</v>
      </c>
      <c r="J98" s="142">
        <f t="shared" si="72"/>
        <v>0</v>
      </c>
      <c r="K98" s="105" t="str">
        <f t="shared" si="73"/>
        <v>test</v>
      </c>
      <c r="L98" s="4"/>
      <c r="M98" s="143"/>
      <c r="N98" s="68">
        <v>0</v>
      </c>
      <c r="O98" s="151" t="str">
        <f t="shared" si="74"/>
        <v>time</v>
      </c>
      <c r="P98" s="67">
        <f t="shared" si="75"/>
        <v>0</v>
      </c>
      <c r="R98" s="106">
        <f t="shared" si="76"/>
        <v>0</v>
      </c>
      <c r="S98" s="15"/>
      <c r="T98" s="4"/>
      <c r="U98" s="38" t="str">
        <f t="shared" si="77"/>
        <v>-</v>
      </c>
      <c r="V98" s="126">
        <f t="shared" si="78"/>
        <v>0</v>
      </c>
      <c r="W98" s="15">
        <f t="shared" si="79"/>
        <v>0</v>
      </c>
      <c r="X98" s="4"/>
      <c r="Y98" s="156">
        <v>0</v>
      </c>
      <c r="Z98" s="157">
        <v>0</v>
      </c>
      <c r="AA98" s="155">
        <f t="shared" si="80"/>
        <v>0</v>
      </c>
      <c r="AB98" s="4"/>
      <c r="AC98" s="4"/>
      <c r="AD98" s="4"/>
      <c r="AE98" s="4"/>
      <c r="AF98" s="4"/>
    </row>
    <row r="99" spans="1:32" ht="18" x14ac:dyDescent="0.15">
      <c r="A99" s="116"/>
      <c r="B99" s="125"/>
      <c r="C99" s="125"/>
      <c r="D99" s="99"/>
      <c r="E99" s="141"/>
      <c r="F99" s="16"/>
      <c r="G99" s="67"/>
      <c r="H99" s="67"/>
      <c r="I99" s="142">
        <f t="shared" si="71"/>
        <v>0</v>
      </c>
      <c r="J99" s="142">
        <f t="shared" si="72"/>
        <v>0</v>
      </c>
      <c r="K99" s="105" t="str">
        <f t="shared" si="73"/>
        <v>test</v>
      </c>
      <c r="L99" s="4"/>
      <c r="M99" s="143"/>
      <c r="N99" s="68">
        <v>0</v>
      </c>
      <c r="O99" s="151" t="str">
        <f t="shared" si="74"/>
        <v>time</v>
      </c>
      <c r="P99" s="67">
        <f t="shared" si="75"/>
        <v>0</v>
      </c>
      <c r="R99" s="106">
        <f t="shared" si="76"/>
        <v>0</v>
      </c>
      <c r="S99" s="15"/>
      <c r="T99" s="4"/>
      <c r="U99" s="38" t="str">
        <f t="shared" si="77"/>
        <v>-</v>
      </c>
      <c r="V99" s="126">
        <f t="shared" si="78"/>
        <v>0</v>
      </c>
      <c r="W99" s="15">
        <f t="shared" si="79"/>
        <v>0</v>
      </c>
      <c r="X99" s="4"/>
      <c r="Y99" s="156">
        <v>0</v>
      </c>
      <c r="Z99" s="157">
        <v>0</v>
      </c>
      <c r="AA99" s="155">
        <f t="shared" si="80"/>
        <v>0</v>
      </c>
      <c r="AB99" s="4"/>
      <c r="AC99" s="4"/>
      <c r="AD99" s="4"/>
      <c r="AE99" s="4"/>
      <c r="AF99" s="4"/>
    </row>
    <row r="100" spans="1:32" ht="18" x14ac:dyDescent="0.15">
      <c r="A100" s="116"/>
      <c r="B100" s="125"/>
      <c r="C100" s="125"/>
      <c r="D100" s="99"/>
      <c r="E100" s="141"/>
      <c r="F100" s="16"/>
      <c r="G100" s="67"/>
      <c r="H100" s="67"/>
      <c r="I100" s="142">
        <f t="shared" si="71"/>
        <v>0</v>
      </c>
      <c r="J100" s="142">
        <f t="shared" si="72"/>
        <v>0</v>
      </c>
      <c r="K100" s="105" t="str">
        <f t="shared" si="73"/>
        <v>test</v>
      </c>
      <c r="L100" s="4"/>
      <c r="M100" s="143"/>
      <c r="N100" s="68">
        <v>0</v>
      </c>
      <c r="O100" s="151" t="str">
        <f t="shared" si="74"/>
        <v>time</v>
      </c>
      <c r="P100" s="67">
        <f t="shared" si="75"/>
        <v>0</v>
      </c>
      <c r="R100" s="106">
        <f t="shared" si="76"/>
        <v>0</v>
      </c>
      <c r="S100" s="15"/>
      <c r="T100" s="4"/>
      <c r="U100" s="38" t="str">
        <f t="shared" si="77"/>
        <v>-</v>
      </c>
      <c r="V100" s="126">
        <f t="shared" si="78"/>
        <v>0</v>
      </c>
      <c r="W100" s="15">
        <f t="shared" si="79"/>
        <v>0</v>
      </c>
      <c r="X100" s="4"/>
      <c r="Y100" s="156">
        <v>0</v>
      </c>
      <c r="Z100" s="157">
        <v>0</v>
      </c>
      <c r="AA100" s="155">
        <f t="shared" si="80"/>
        <v>0</v>
      </c>
      <c r="AB100" s="4"/>
      <c r="AC100" s="4"/>
      <c r="AD100" s="4"/>
      <c r="AE100" s="4"/>
      <c r="AF100" s="4"/>
    </row>
    <row r="102" spans="1:32" ht="20" x14ac:dyDescent="0.15">
      <c r="A102" s="135"/>
      <c r="B102" s="136" t="s">
        <v>176</v>
      </c>
      <c r="C102" s="229"/>
      <c r="D102" s="224"/>
      <c r="E102" s="138"/>
      <c r="F102" s="224"/>
      <c r="G102" s="224"/>
      <c r="H102" s="139"/>
      <c r="I102" s="139"/>
      <c r="J102" s="139"/>
      <c r="K102" s="225"/>
      <c r="M102" s="224"/>
      <c r="N102" s="225"/>
      <c r="O102" s="139"/>
      <c r="P102" s="139"/>
      <c r="R102" s="328"/>
      <c r="S102" s="329"/>
      <c r="U102" s="51"/>
      <c r="V102" s="51"/>
      <c r="W102" s="51"/>
      <c r="Y102" s="153"/>
      <c r="Z102" s="154"/>
      <c r="AA102" s="155"/>
    </row>
    <row r="103" spans="1:32" ht="16" x14ac:dyDescent="0.15">
      <c r="A103" s="226">
        <v>1</v>
      </c>
      <c r="B103" s="234" t="s">
        <v>197</v>
      </c>
      <c r="C103" s="234" t="s">
        <v>198</v>
      </c>
      <c r="D103" s="234" t="s">
        <v>179</v>
      </c>
      <c r="E103" s="234"/>
      <c r="F103" s="234" t="s">
        <v>154</v>
      </c>
      <c r="G103" s="67">
        <v>86.5</v>
      </c>
      <c r="H103" s="67">
        <v>83.5</v>
      </c>
      <c r="I103" s="142">
        <f t="shared" ref="I103:I115" si="81">IFERROR(IF(G103=0,0,(G103/$Y103)),0)</f>
        <v>0.57666666666666666</v>
      </c>
      <c r="J103" s="142">
        <f t="shared" ref="J103:J115" si="82">IFERROR(IF(H103=0,0,(H103/$Y103)),0)</f>
        <v>0.55666666666666664</v>
      </c>
      <c r="K103" s="105">
        <f t="shared" ref="K103:K115" si="83">IF(Y103=0,"test",IF(G103=0,0,ROUND(((1-(AVERAGE(I103:J103)))*1.5)*100,1)))</f>
        <v>65</v>
      </c>
      <c r="L103" s="4"/>
      <c r="M103" s="143"/>
      <c r="N103" s="68">
        <v>99.2</v>
      </c>
      <c r="O103" s="151">
        <f>IF(AND(N103&gt;0,Z103&gt;0),IF(N103&lt;=Z103,0,ROUNDUP((ABS(AA103)),0)*0.4),"time")</f>
        <v>0</v>
      </c>
      <c r="P103" s="67">
        <f>IF(O103="time",0,O103+M103)</f>
        <v>0</v>
      </c>
      <c r="R103" s="106">
        <f>IFERROR(IF(O103="time",0,K103+P103),"SJ")</f>
        <v>65</v>
      </c>
      <c r="S103" s="15">
        <v>5</v>
      </c>
      <c r="T103" s="4"/>
      <c r="U103" s="38" t="str">
        <f>IF(N103=0,"-",IF(AND((AVERAGE(G103:H103)/Y103)&gt;=0.5,P103&lt;=4),"Q","-"))</f>
        <v>Q</v>
      </c>
      <c r="V103" s="126">
        <f>IF(G103=0,0,(IF(Y103=0,"???",((AVERAGE(G103:H103))/Y103))))</f>
        <v>0.56666666666666665</v>
      </c>
      <c r="W103" s="15">
        <f>IF(S103=0,,IF(S103&gt;10,,11-(S103)))</f>
        <v>6</v>
      </c>
      <c r="X103" s="4"/>
      <c r="Y103" s="156">
        <v>150</v>
      </c>
      <c r="Z103" s="157">
        <v>101</v>
      </c>
      <c r="AA103" s="155">
        <f>IF((N103-Z103)=0,0,ABS(N103-Z103))</f>
        <v>1.7999999999999972</v>
      </c>
      <c r="AB103" s="4"/>
      <c r="AC103" s="4"/>
      <c r="AD103" s="4"/>
      <c r="AE103" s="4"/>
      <c r="AF103" s="4"/>
    </row>
    <row r="104" spans="1:32" ht="16" x14ac:dyDescent="0.15">
      <c r="A104" s="226">
        <v>2</v>
      </c>
      <c r="B104" s="234" t="s">
        <v>199</v>
      </c>
      <c r="C104" s="234" t="s">
        <v>200</v>
      </c>
      <c r="D104" s="234" t="s">
        <v>180</v>
      </c>
      <c r="E104" s="234"/>
      <c r="F104" s="234" t="s">
        <v>163</v>
      </c>
      <c r="G104" s="67">
        <v>90.5</v>
      </c>
      <c r="H104" s="67">
        <v>83.5</v>
      </c>
      <c r="I104" s="142">
        <f t="shared" si="81"/>
        <v>0.60333333333333339</v>
      </c>
      <c r="J104" s="142">
        <f t="shared" si="82"/>
        <v>0.55666666666666664</v>
      </c>
      <c r="K104" s="105">
        <f t="shared" si="83"/>
        <v>63</v>
      </c>
      <c r="L104" s="4"/>
      <c r="M104" s="143"/>
      <c r="N104" s="68">
        <v>145.28</v>
      </c>
      <c r="O104" s="151">
        <f t="shared" ref="O104:O115" si="84">IF(AND(N104&gt;0,Z104&gt;0),IF(N104&lt;=Z104,0,ROUNDUP((ABS(AA104)),0)*0.4),"time")</f>
        <v>18</v>
      </c>
      <c r="P104" s="67">
        <f t="shared" ref="P104:P115" si="85">IF(O104="time",0,O104+M104)</f>
        <v>18</v>
      </c>
      <c r="R104" s="106">
        <f t="shared" ref="R104:R115" si="86">IFERROR(IF(O104="time",0,K104+P104),"SJ")</f>
        <v>81</v>
      </c>
      <c r="S104" s="15">
        <v>6</v>
      </c>
      <c r="T104" s="4"/>
      <c r="U104" s="38" t="str">
        <f t="shared" ref="U104:U115" si="87">IF(N104=0,"-",IF(AND((AVERAGE(G104:H104)/Y104)&gt;=0.5,P104&lt;=4),"Q","-"))</f>
        <v>-</v>
      </c>
      <c r="V104" s="126">
        <f t="shared" ref="V104:V115" si="88">IF(G104=0,0,(IF(Y104=0,"???",((AVERAGE(G104:H104))/Y104))))</f>
        <v>0.57999999999999996</v>
      </c>
      <c r="W104" s="15">
        <f t="shared" ref="W104:W115" si="89">IF(S104=0,,IF(S104&gt;10,,11-(S104)))</f>
        <v>5</v>
      </c>
      <c r="X104" s="4"/>
      <c r="Y104" s="156">
        <v>150</v>
      </c>
      <c r="Z104" s="157">
        <v>101</v>
      </c>
      <c r="AA104" s="155">
        <f>IF((N104-Z104)=0,0,ABS(N104-Z104))</f>
        <v>44.28</v>
      </c>
      <c r="AB104" s="4"/>
      <c r="AC104" s="4"/>
      <c r="AD104" s="4"/>
      <c r="AE104" s="4"/>
      <c r="AF104" s="4"/>
    </row>
    <row r="105" spans="1:32" ht="16" x14ac:dyDescent="0.15">
      <c r="A105" s="226">
        <v>3</v>
      </c>
      <c r="B105" s="234" t="s">
        <v>201</v>
      </c>
      <c r="C105" s="234" t="s">
        <v>202</v>
      </c>
      <c r="D105" s="234" t="s">
        <v>181</v>
      </c>
      <c r="E105" s="234"/>
      <c r="F105" s="234" t="s">
        <v>164</v>
      </c>
      <c r="G105" s="67">
        <v>96</v>
      </c>
      <c r="H105" s="67">
        <v>89</v>
      </c>
      <c r="I105" s="142">
        <f t="shared" si="81"/>
        <v>0.64</v>
      </c>
      <c r="J105" s="142">
        <f t="shared" si="82"/>
        <v>0.59333333333333338</v>
      </c>
      <c r="K105" s="105">
        <f t="shared" si="83"/>
        <v>57.5</v>
      </c>
      <c r="L105" s="4"/>
      <c r="M105" s="143">
        <v>8</v>
      </c>
      <c r="N105" s="68">
        <v>144.4</v>
      </c>
      <c r="O105" s="151">
        <f>IF(AND(N105&gt;0,Z105&gt;0),IF(N105&lt;=Z105,0,ROUNDUP((ABS(AA105)),0)*0.4),"time")</f>
        <v>17.600000000000001</v>
      </c>
      <c r="P105" s="67">
        <f t="shared" si="85"/>
        <v>25.6</v>
      </c>
      <c r="R105" s="106">
        <f t="shared" si="86"/>
        <v>83.1</v>
      </c>
      <c r="S105" s="15">
        <v>7</v>
      </c>
      <c r="T105" s="4"/>
      <c r="U105" s="38" t="str">
        <f t="shared" si="87"/>
        <v>-</v>
      </c>
      <c r="V105" s="126">
        <f t="shared" si="88"/>
        <v>0.6166666666666667</v>
      </c>
      <c r="W105" s="15">
        <f t="shared" si="89"/>
        <v>4</v>
      </c>
      <c r="X105" s="4"/>
      <c r="Y105" s="156">
        <v>150</v>
      </c>
      <c r="Z105" s="157">
        <v>101</v>
      </c>
      <c r="AA105" s="155">
        <f>IF((N105-Z105)=0,0,ABS(N105-Z105))</f>
        <v>43.400000000000006</v>
      </c>
      <c r="AB105" s="4"/>
      <c r="AC105" s="4"/>
      <c r="AD105" s="4"/>
      <c r="AE105" s="4"/>
      <c r="AF105" s="4"/>
    </row>
    <row r="106" spans="1:32" ht="16" x14ac:dyDescent="0.15">
      <c r="A106" s="226">
        <v>4</v>
      </c>
      <c r="B106" s="234" t="s">
        <v>203</v>
      </c>
      <c r="C106" s="234" t="s">
        <v>142</v>
      </c>
      <c r="D106" s="234" t="s">
        <v>182</v>
      </c>
      <c r="E106" s="234" t="s">
        <v>0</v>
      </c>
      <c r="F106" s="234" t="s">
        <v>183</v>
      </c>
      <c r="G106" s="67">
        <v>104.5</v>
      </c>
      <c r="H106" s="67">
        <v>88.5</v>
      </c>
      <c r="I106" s="142">
        <f t="shared" si="81"/>
        <v>0.69666666666666666</v>
      </c>
      <c r="J106" s="142">
        <f t="shared" si="82"/>
        <v>0.59</v>
      </c>
      <c r="K106" s="105">
        <f t="shared" si="83"/>
        <v>53.5</v>
      </c>
      <c r="L106" s="4"/>
      <c r="M106" s="143"/>
      <c r="N106" s="68">
        <v>143.22</v>
      </c>
      <c r="O106" s="151">
        <f t="shared" si="84"/>
        <v>17.2</v>
      </c>
      <c r="P106" s="67">
        <f t="shared" si="85"/>
        <v>17.2</v>
      </c>
      <c r="R106" s="106"/>
      <c r="S106" s="15"/>
      <c r="T106" s="4"/>
      <c r="U106" s="38" t="str">
        <f t="shared" si="87"/>
        <v>-</v>
      </c>
      <c r="V106" s="126">
        <f t="shared" si="88"/>
        <v>0.64333333333333331</v>
      </c>
      <c r="W106" s="15">
        <f t="shared" si="89"/>
        <v>0</v>
      </c>
      <c r="X106" s="4"/>
      <c r="Y106" s="156">
        <v>150</v>
      </c>
      <c r="Z106" s="157">
        <v>101</v>
      </c>
      <c r="AA106" s="155">
        <f t="shared" ref="AA106:AA115" si="90">IF((N106-Z106)=0,0,ABS(N106-Z106))</f>
        <v>42.22</v>
      </c>
      <c r="AB106" s="4"/>
      <c r="AC106" s="4"/>
      <c r="AD106" s="4"/>
      <c r="AE106" s="4"/>
      <c r="AF106" s="4"/>
    </row>
    <row r="107" spans="1:32" ht="16" x14ac:dyDescent="0.15">
      <c r="A107" s="226">
        <v>5</v>
      </c>
      <c r="B107" s="234" t="s">
        <v>204</v>
      </c>
      <c r="C107" s="234" t="s">
        <v>205</v>
      </c>
      <c r="D107" s="234" t="s">
        <v>184</v>
      </c>
      <c r="E107" s="234" t="s">
        <v>0</v>
      </c>
      <c r="F107" s="234" t="s">
        <v>185</v>
      </c>
      <c r="G107" s="67">
        <v>107.5</v>
      </c>
      <c r="H107" s="67">
        <v>102</v>
      </c>
      <c r="I107" s="142">
        <f t="shared" si="81"/>
        <v>0.71666666666666667</v>
      </c>
      <c r="J107" s="142">
        <f t="shared" si="82"/>
        <v>0.68</v>
      </c>
      <c r="K107" s="105">
        <f t="shared" si="83"/>
        <v>45.3</v>
      </c>
      <c r="L107" s="4"/>
      <c r="M107" s="143"/>
      <c r="N107" s="68">
        <v>90.25</v>
      </c>
      <c r="O107" s="151">
        <f t="shared" si="84"/>
        <v>0</v>
      </c>
      <c r="P107" s="67">
        <f t="shared" si="85"/>
        <v>0</v>
      </c>
      <c r="R107" s="106"/>
      <c r="S107" s="15"/>
      <c r="T107" s="4"/>
      <c r="U107" s="38" t="str">
        <f t="shared" si="87"/>
        <v>Q</v>
      </c>
      <c r="V107" s="126">
        <f t="shared" si="88"/>
        <v>0.69833333333333336</v>
      </c>
      <c r="W107" s="15">
        <f t="shared" si="89"/>
        <v>0</v>
      </c>
      <c r="X107" s="4"/>
      <c r="Y107" s="156">
        <v>150</v>
      </c>
      <c r="Z107" s="157">
        <v>101</v>
      </c>
      <c r="AA107" s="155">
        <f t="shared" si="90"/>
        <v>10.75</v>
      </c>
      <c r="AB107" s="4"/>
      <c r="AC107" s="4"/>
      <c r="AD107" s="4"/>
      <c r="AE107" s="4"/>
      <c r="AF107" s="4"/>
    </row>
    <row r="108" spans="1:32" ht="16" x14ac:dyDescent="0.15">
      <c r="A108" s="226">
        <v>6</v>
      </c>
      <c r="B108" s="234" t="s">
        <v>206</v>
      </c>
      <c r="C108" s="234" t="s">
        <v>132</v>
      </c>
      <c r="D108" s="234" t="s">
        <v>186</v>
      </c>
      <c r="E108" s="234"/>
      <c r="F108" s="234" t="s">
        <v>148</v>
      </c>
      <c r="G108" s="67">
        <v>86.5</v>
      </c>
      <c r="H108" s="67">
        <v>80.5</v>
      </c>
      <c r="I108" s="142">
        <f t="shared" si="81"/>
        <v>0.57666666666666666</v>
      </c>
      <c r="J108" s="142">
        <f t="shared" si="82"/>
        <v>0.53666666666666663</v>
      </c>
      <c r="K108" s="105">
        <f t="shared" si="83"/>
        <v>66.5</v>
      </c>
      <c r="L108" s="4"/>
      <c r="M108" s="143">
        <v>4</v>
      </c>
      <c r="N108" s="68">
        <v>140.93</v>
      </c>
      <c r="O108" s="151">
        <f t="shared" si="84"/>
        <v>16</v>
      </c>
      <c r="P108" s="67">
        <f t="shared" si="85"/>
        <v>20</v>
      </c>
      <c r="R108" s="106">
        <f t="shared" si="86"/>
        <v>86.5</v>
      </c>
      <c r="S108" s="15">
        <v>8</v>
      </c>
      <c r="T108" s="4"/>
      <c r="U108" s="38" t="str">
        <f t="shared" si="87"/>
        <v>-</v>
      </c>
      <c r="V108" s="126">
        <f t="shared" si="88"/>
        <v>0.55666666666666664</v>
      </c>
      <c r="W108" s="15">
        <f t="shared" si="89"/>
        <v>3</v>
      </c>
      <c r="X108" s="4"/>
      <c r="Y108" s="156">
        <v>150</v>
      </c>
      <c r="Z108" s="157">
        <v>101</v>
      </c>
      <c r="AA108" s="155">
        <f t="shared" si="90"/>
        <v>39.930000000000007</v>
      </c>
      <c r="AB108" s="4"/>
      <c r="AC108" s="4"/>
      <c r="AD108" s="4"/>
      <c r="AE108" s="4"/>
      <c r="AF108" s="4"/>
    </row>
    <row r="109" spans="1:32" ht="16" x14ac:dyDescent="0.15">
      <c r="A109" s="226">
        <v>7</v>
      </c>
      <c r="B109" s="234" t="s">
        <v>207</v>
      </c>
      <c r="C109" s="234" t="s">
        <v>208</v>
      </c>
      <c r="D109" s="234" t="s">
        <v>187</v>
      </c>
      <c r="E109" s="234" t="s">
        <v>0</v>
      </c>
      <c r="F109" s="234" t="s">
        <v>188</v>
      </c>
      <c r="G109" s="67">
        <v>91</v>
      </c>
      <c r="H109" s="67">
        <v>87.5</v>
      </c>
      <c r="I109" s="142">
        <f t="shared" si="81"/>
        <v>0.60666666666666669</v>
      </c>
      <c r="J109" s="142">
        <f t="shared" si="82"/>
        <v>0.58333333333333337</v>
      </c>
      <c r="K109" s="105">
        <f t="shared" si="83"/>
        <v>60.8</v>
      </c>
      <c r="L109" s="4"/>
      <c r="M109" s="143"/>
      <c r="N109" s="68">
        <v>125.12</v>
      </c>
      <c r="O109" s="151">
        <f t="shared" si="84"/>
        <v>10</v>
      </c>
      <c r="P109" s="67">
        <f t="shared" si="85"/>
        <v>10</v>
      </c>
      <c r="R109" s="106"/>
      <c r="S109" s="15"/>
      <c r="T109" s="4"/>
      <c r="U109" s="38" t="str">
        <f t="shared" si="87"/>
        <v>-</v>
      </c>
      <c r="V109" s="126">
        <f t="shared" si="88"/>
        <v>0.59499999999999997</v>
      </c>
      <c r="W109" s="15">
        <f t="shared" si="89"/>
        <v>0</v>
      </c>
      <c r="X109" s="4"/>
      <c r="Y109" s="156">
        <v>150</v>
      </c>
      <c r="Z109" s="157">
        <v>101</v>
      </c>
      <c r="AA109" s="155">
        <f t="shared" si="90"/>
        <v>24.120000000000005</v>
      </c>
      <c r="AB109" s="4"/>
      <c r="AC109" s="4"/>
      <c r="AD109" s="4"/>
      <c r="AE109" s="4"/>
      <c r="AF109" s="4"/>
    </row>
    <row r="110" spans="1:32" ht="16" x14ac:dyDescent="0.15">
      <c r="A110" s="231">
        <v>8</v>
      </c>
      <c r="B110" s="234" t="s">
        <v>197</v>
      </c>
      <c r="C110" s="234" t="s">
        <v>198</v>
      </c>
      <c r="D110" s="234" t="s">
        <v>189</v>
      </c>
      <c r="E110" s="234"/>
      <c r="F110" s="234" t="s">
        <v>154</v>
      </c>
      <c r="G110" s="67">
        <v>93.5</v>
      </c>
      <c r="H110" s="67">
        <v>84.5</v>
      </c>
      <c r="I110" s="142">
        <f t="shared" ref="I110:I111" si="91">IFERROR(IF(G110=0,0,(G110/$Y110)),0)</f>
        <v>0.62333333333333329</v>
      </c>
      <c r="J110" s="142">
        <f t="shared" ref="J110:J111" si="92">IFERROR(IF(H110=0,0,(H110/$Y110)),0)</f>
        <v>0.56333333333333335</v>
      </c>
      <c r="K110" s="105">
        <f t="shared" ref="K110:K111" si="93">IF(Y110=0,"test",IF(G110=0,0,ROUND(((1-(AVERAGE(I110:J110)))*1.5)*100,1)))</f>
        <v>61</v>
      </c>
      <c r="L110" s="4"/>
      <c r="M110" s="143"/>
      <c r="N110" s="68">
        <v>96.07</v>
      </c>
      <c r="O110" s="151">
        <f t="shared" ref="O110:O111" si="94">IF(AND(N110&gt;0,Z110&gt;0),IF(N110&lt;=Z110,0,ROUNDUP((ABS(AA110)),0)*0.4),"time")</f>
        <v>0</v>
      </c>
      <c r="P110" s="67">
        <f t="shared" ref="P110:P111" si="95">IF(O110="time",0,O110+M110)</f>
        <v>0</v>
      </c>
      <c r="R110" s="106">
        <f t="shared" ref="R110:R111" si="96">IFERROR(IF(O110="time",0,K110+P110),"SJ")</f>
        <v>61</v>
      </c>
      <c r="S110" s="15">
        <v>3</v>
      </c>
      <c r="T110" s="4"/>
      <c r="U110" s="38" t="str">
        <f t="shared" ref="U110:U111" si="97">IF(N110=0,"-",IF(AND((AVERAGE(G110:H110)/Y110)&gt;=0.5,P110&lt;=4),"Q","-"))</f>
        <v>Q</v>
      </c>
      <c r="V110" s="126">
        <f t="shared" ref="V110:V111" si="98">IF(G110=0,0,(IF(Y110=0,"???",((AVERAGE(G110:H110))/Y110))))</f>
        <v>0.59333333333333338</v>
      </c>
      <c r="W110" s="15">
        <f t="shared" ref="W110:W111" si="99">IF(S110=0,,IF(S110&gt;10,,11-(S110)))</f>
        <v>8</v>
      </c>
      <c r="X110" s="4"/>
      <c r="Y110" s="156">
        <v>150</v>
      </c>
      <c r="Z110" s="157">
        <v>101</v>
      </c>
      <c r="AA110" s="155">
        <f t="shared" ref="AA110:AA111" si="100">IF((N110-Z110)=0,0,ABS(N110-Z110))</f>
        <v>4.9300000000000068</v>
      </c>
      <c r="AB110" s="4"/>
      <c r="AC110" s="4"/>
      <c r="AD110" s="4"/>
      <c r="AE110" s="4"/>
      <c r="AF110" s="4"/>
    </row>
    <row r="111" spans="1:32" ht="16" x14ac:dyDescent="0.15">
      <c r="A111" s="231">
        <v>9</v>
      </c>
      <c r="B111" s="234" t="s">
        <v>209</v>
      </c>
      <c r="C111" s="234" t="s">
        <v>210</v>
      </c>
      <c r="D111" s="234" t="s">
        <v>190</v>
      </c>
      <c r="E111" s="234"/>
      <c r="F111" s="234" t="s">
        <v>191</v>
      </c>
      <c r="G111" s="67">
        <v>101.5</v>
      </c>
      <c r="H111" s="67">
        <v>86</v>
      </c>
      <c r="I111" s="142">
        <f t="shared" si="91"/>
        <v>0.67666666666666664</v>
      </c>
      <c r="J111" s="142">
        <f t="shared" si="92"/>
        <v>0.57333333333333336</v>
      </c>
      <c r="K111" s="105">
        <f t="shared" si="93"/>
        <v>56.3</v>
      </c>
      <c r="L111" s="4"/>
      <c r="M111" s="143"/>
      <c r="N111" s="68">
        <v>112.1</v>
      </c>
      <c r="O111" s="151">
        <f t="shared" si="94"/>
        <v>4.8000000000000007</v>
      </c>
      <c r="P111" s="67">
        <f t="shared" si="95"/>
        <v>4.8000000000000007</v>
      </c>
      <c r="R111" s="106">
        <f t="shared" si="96"/>
        <v>61.099999999999994</v>
      </c>
      <c r="S111" s="15">
        <v>4</v>
      </c>
      <c r="T111" s="4"/>
      <c r="U111" s="38" t="str">
        <f t="shared" si="97"/>
        <v>-</v>
      </c>
      <c r="V111" s="126">
        <f t="shared" si="98"/>
        <v>0.625</v>
      </c>
      <c r="W111" s="15">
        <f t="shared" si="99"/>
        <v>7</v>
      </c>
      <c r="X111" s="4"/>
      <c r="Y111" s="156">
        <v>150</v>
      </c>
      <c r="Z111" s="157">
        <v>101</v>
      </c>
      <c r="AA111" s="155">
        <f t="shared" si="100"/>
        <v>11.099999999999994</v>
      </c>
      <c r="AB111" s="4"/>
      <c r="AC111" s="4"/>
      <c r="AD111" s="4"/>
      <c r="AE111" s="4"/>
      <c r="AF111" s="4"/>
    </row>
    <row r="112" spans="1:32" ht="16" x14ac:dyDescent="0.15">
      <c r="A112" s="231">
        <v>10</v>
      </c>
      <c r="B112" s="234" t="s">
        <v>211</v>
      </c>
      <c r="C112" s="234" t="s">
        <v>212</v>
      </c>
      <c r="D112" s="234" t="s">
        <v>192</v>
      </c>
      <c r="E112" s="234"/>
      <c r="F112" s="234" t="s">
        <v>191</v>
      </c>
      <c r="G112" s="67">
        <v>100.5</v>
      </c>
      <c r="H112" s="67">
        <v>86</v>
      </c>
      <c r="I112" s="142">
        <f t="shared" ref="I112" si="101">IFERROR(IF(G112=0,0,(G112/$Y112)),0)</f>
        <v>0.67</v>
      </c>
      <c r="J112" s="142">
        <f t="shared" ref="J112" si="102">IFERROR(IF(H112=0,0,(H112/$Y112)),0)</f>
        <v>0.57333333333333336</v>
      </c>
      <c r="K112" s="105">
        <f t="shared" ref="K112" si="103">IF(Y112=0,"test",IF(G112=0,0,ROUND(((1-(AVERAGE(I112:J112)))*1.5)*100,1)))</f>
        <v>56.8</v>
      </c>
      <c r="L112" s="4"/>
      <c r="M112" s="143"/>
      <c r="N112" s="68">
        <v>89.22</v>
      </c>
      <c r="O112" s="151">
        <f t="shared" ref="O112" si="104">IF(AND(N112&gt;0,Z112&gt;0),IF(N112&lt;=Z112,0,ROUNDUP((ABS(AA112)),0)*0.4),"time")</f>
        <v>0</v>
      </c>
      <c r="P112" s="67">
        <f t="shared" ref="P112" si="105">IF(O112="time",0,O112+M112)</f>
        <v>0</v>
      </c>
      <c r="R112" s="106">
        <f t="shared" ref="R112" si="106">IFERROR(IF(O112="time",0,K112+P112),"SJ")</f>
        <v>56.8</v>
      </c>
      <c r="S112" s="15">
        <v>2</v>
      </c>
      <c r="T112" s="4"/>
      <c r="U112" s="38" t="str">
        <f t="shared" ref="U112" si="107">IF(N112=0,"-",IF(AND((AVERAGE(G112:H112)/Y112)&gt;=0.5,P112&lt;=4),"Q","-"))</f>
        <v>Q</v>
      </c>
      <c r="V112" s="126">
        <f t="shared" ref="V112" si="108">IF(G112=0,0,(IF(Y112=0,"???",((AVERAGE(G112:H112))/Y112))))</f>
        <v>0.6216666666666667</v>
      </c>
      <c r="W112" s="15">
        <f t="shared" ref="W112" si="109">IF(S112=0,,IF(S112&gt;10,,11-(S112)))</f>
        <v>9</v>
      </c>
      <c r="X112" s="4"/>
      <c r="Y112" s="156">
        <v>150</v>
      </c>
      <c r="Z112" s="157">
        <v>101</v>
      </c>
      <c r="AA112" s="155">
        <f t="shared" ref="AA112" si="110">IF((N112-Z112)=0,0,ABS(N112-Z112))</f>
        <v>11.780000000000001</v>
      </c>
      <c r="AB112" s="4"/>
      <c r="AC112" s="4"/>
      <c r="AD112" s="4"/>
      <c r="AE112" s="4"/>
      <c r="AF112" s="4"/>
    </row>
    <row r="113" spans="1:32" ht="16" x14ac:dyDescent="0.15">
      <c r="A113" s="231">
        <v>11</v>
      </c>
      <c r="B113" s="234" t="s">
        <v>204</v>
      </c>
      <c r="C113" s="234" t="s">
        <v>205</v>
      </c>
      <c r="D113" s="234" t="s">
        <v>193</v>
      </c>
      <c r="E113" s="234"/>
      <c r="F113" s="234" t="s">
        <v>194</v>
      </c>
      <c r="G113" s="67">
        <v>107.5</v>
      </c>
      <c r="H113" s="67">
        <v>101.5</v>
      </c>
      <c r="I113" s="142">
        <f t="shared" si="81"/>
        <v>0.71666666666666667</v>
      </c>
      <c r="J113" s="142">
        <f t="shared" si="82"/>
        <v>0.67666666666666664</v>
      </c>
      <c r="K113" s="105">
        <f t="shared" si="83"/>
        <v>45.5</v>
      </c>
      <c r="L113" s="4"/>
      <c r="M113" s="143"/>
      <c r="N113" s="68">
        <v>96.78</v>
      </c>
      <c r="O113" s="151">
        <f t="shared" si="84"/>
        <v>0</v>
      </c>
      <c r="P113" s="67">
        <f t="shared" si="85"/>
        <v>0</v>
      </c>
      <c r="R113" s="106">
        <f t="shared" si="86"/>
        <v>45.5</v>
      </c>
      <c r="S113" s="15">
        <v>1</v>
      </c>
      <c r="T113" s="4"/>
      <c r="U113" s="38" t="str">
        <f t="shared" si="87"/>
        <v>Q</v>
      </c>
      <c r="V113" s="126">
        <f t="shared" si="88"/>
        <v>0.69666666666666666</v>
      </c>
      <c r="W113" s="15">
        <f t="shared" si="89"/>
        <v>10</v>
      </c>
      <c r="X113" s="4"/>
      <c r="Y113" s="156">
        <v>150</v>
      </c>
      <c r="Z113" s="157">
        <v>101</v>
      </c>
      <c r="AA113" s="155">
        <f t="shared" si="90"/>
        <v>4.2199999999999989</v>
      </c>
      <c r="AB113" s="4"/>
      <c r="AC113" s="4"/>
      <c r="AD113" s="4"/>
      <c r="AE113" s="4"/>
      <c r="AF113" s="4"/>
    </row>
    <row r="114" spans="1:32" ht="16" x14ac:dyDescent="0.15">
      <c r="A114" s="231">
        <v>12</v>
      </c>
      <c r="B114" s="234" t="s">
        <v>213</v>
      </c>
      <c r="C114" s="234" t="s">
        <v>214</v>
      </c>
      <c r="D114" s="234" t="s">
        <v>195</v>
      </c>
      <c r="E114" s="234"/>
      <c r="F114" s="234" t="s">
        <v>141</v>
      </c>
      <c r="G114" s="67">
        <v>98</v>
      </c>
      <c r="H114" s="67">
        <v>87.5</v>
      </c>
      <c r="I114" s="142">
        <f t="shared" si="81"/>
        <v>0.65333333333333332</v>
      </c>
      <c r="J114" s="142">
        <f t="shared" si="82"/>
        <v>0.58333333333333337</v>
      </c>
      <c r="K114" s="105">
        <f t="shared" si="83"/>
        <v>57.3</v>
      </c>
      <c r="L114" s="4"/>
      <c r="M114" s="143"/>
      <c r="N114" s="68">
        <v>0</v>
      </c>
      <c r="O114" s="151" t="str">
        <f t="shared" si="84"/>
        <v>time</v>
      </c>
      <c r="P114" s="67">
        <f t="shared" si="85"/>
        <v>0</v>
      </c>
      <c r="R114" s="106">
        <f t="shared" si="86"/>
        <v>0</v>
      </c>
      <c r="S114" s="15"/>
      <c r="T114" s="4"/>
      <c r="U114" s="38" t="str">
        <f t="shared" si="87"/>
        <v>-</v>
      </c>
      <c r="V114" s="126">
        <f t="shared" si="88"/>
        <v>0.61833333333333329</v>
      </c>
      <c r="W114" s="15">
        <f t="shared" si="89"/>
        <v>0</v>
      </c>
      <c r="X114" s="4"/>
      <c r="Y114" s="156">
        <v>150</v>
      </c>
      <c r="Z114" s="157">
        <v>101</v>
      </c>
      <c r="AA114" s="155">
        <f t="shared" si="90"/>
        <v>101</v>
      </c>
      <c r="AB114" s="4"/>
      <c r="AC114" s="4"/>
      <c r="AD114" s="4"/>
      <c r="AE114" s="4"/>
      <c r="AF114" s="4"/>
    </row>
    <row r="115" spans="1:32" ht="16" x14ac:dyDescent="0.15">
      <c r="A115" s="231">
        <v>14</v>
      </c>
      <c r="B115" s="234" t="s">
        <v>215</v>
      </c>
      <c r="C115" s="234" t="s">
        <v>216</v>
      </c>
      <c r="D115" s="234" t="s">
        <v>196</v>
      </c>
      <c r="E115" s="234"/>
      <c r="F115" s="234" t="s">
        <v>163</v>
      </c>
      <c r="G115" s="67">
        <v>84</v>
      </c>
      <c r="H115" s="67">
        <v>82.5</v>
      </c>
      <c r="I115" s="142">
        <f t="shared" si="81"/>
        <v>0.56000000000000005</v>
      </c>
      <c r="J115" s="142">
        <f t="shared" si="82"/>
        <v>0.55000000000000004</v>
      </c>
      <c r="K115" s="105">
        <f t="shared" si="83"/>
        <v>66.8</v>
      </c>
      <c r="L115" s="4"/>
      <c r="M115" s="143"/>
      <c r="N115" s="68">
        <v>0</v>
      </c>
      <c r="O115" s="151" t="str">
        <f t="shared" si="84"/>
        <v>time</v>
      </c>
      <c r="P115" s="67">
        <f t="shared" si="85"/>
        <v>0</v>
      </c>
      <c r="R115" s="106">
        <f t="shared" si="86"/>
        <v>0</v>
      </c>
      <c r="S115" s="15"/>
      <c r="T115" s="4"/>
      <c r="U115" s="38" t="str">
        <f t="shared" si="87"/>
        <v>-</v>
      </c>
      <c r="V115" s="126">
        <f t="shared" si="88"/>
        <v>0.55500000000000005</v>
      </c>
      <c r="W115" s="15">
        <f t="shared" si="89"/>
        <v>0</v>
      </c>
      <c r="X115" s="4"/>
      <c r="Y115" s="156">
        <v>150</v>
      </c>
      <c r="Z115" s="157">
        <v>101</v>
      </c>
      <c r="AA115" s="155">
        <f t="shared" si="90"/>
        <v>101</v>
      </c>
      <c r="AB115" s="4"/>
      <c r="AC115" s="4"/>
      <c r="AD115" s="4"/>
      <c r="AE115" s="4"/>
      <c r="AF115" s="4"/>
    </row>
    <row r="116" spans="1:32" ht="16" x14ac:dyDescent="0.2">
      <c r="A116" s="226">
        <v>72</v>
      </c>
      <c r="B116" s="227" t="s">
        <v>319</v>
      </c>
      <c r="C116" s="227" t="s">
        <v>320</v>
      </c>
      <c r="D116" s="227" t="s">
        <v>312</v>
      </c>
      <c r="E116" s="227"/>
      <c r="F116" s="227" t="s">
        <v>151</v>
      </c>
      <c r="G116" s="67">
        <v>88.5</v>
      </c>
      <c r="H116" s="67">
        <v>88</v>
      </c>
      <c r="I116" s="142">
        <f t="shared" ref="I116" si="111">IFERROR(IF(G116=0,0,(G116/$Y116)),0)</f>
        <v>0.59</v>
      </c>
      <c r="J116" s="142">
        <f t="shared" ref="J116" si="112">IFERROR(IF(H116=0,0,(H116/$Y116)),0)</f>
        <v>0.58666666666666667</v>
      </c>
      <c r="K116" s="105">
        <f t="shared" ref="K116" si="113">IF(Y116=0,"test",IF(G116=0,0,ROUND(((1-(AVERAGE(I116:J116)))*1.5)*100,1)))</f>
        <v>61.8</v>
      </c>
      <c r="L116" s="4"/>
      <c r="M116" s="143"/>
      <c r="N116" s="68" t="s">
        <v>167</v>
      </c>
      <c r="O116" s="151" t="e">
        <f t="shared" ref="O116" si="114">IF(AND(N116&gt;0,Z116&gt;0),IF(N116&lt;=Z116,0,ROUNDUP((ABS(AA116)),0)*0.4),"time")</f>
        <v>#VALUE!</v>
      </c>
      <c r="P116" s="67" t="e">
        <f t="shared" ref="P116" si="115">IF(O116="time",0,O116+M116)</f>
        <v>#VALUE!</v>
      </c>
      <c r="R116" s="106" t="str">
        <f t="shared" ref="R116" si="116">IFERROR(IF(O116="time",0,K116+P116),"SJ")</f>
        <v>SJ</v>
      </c>
      <c r="S116" s="15"/>
      <c r="T116" s="4"/>
      <c r="U116" s="38" t="e">
        <f t="shared" ref="U116" si="117">IF(N116=0,"-",IF(AND((AVERAGE(G116:H116)/Y116)&gt;=0.5,P116&lt;=4),"Q","-"))</f>
        <v>#VALUE!</v>
      </c>
      <c r="V116" s="126">
        <f t="shared" ref="V116" si="118">IF(G116=0,0,(IF(Y116=0,"???",((AVERAGE(G116:H116))/Y116))))</f>
        <v>0.58833333333333337</v>
      </c>
      <c r="W116" s="15">
        <f t="shared" ref="W116" si="119">IF(S116=0,,IF(S116&gt;10,,11-(S116)))</f>
        <v>0</v>
      </c>
      <c r="X116" s="4"/>
      <c r="Y116" s="156">
        <v>150</v>
      </c>
      <c r="Z116" s="157">
        <v>101</v>
      </c>
      <c r="AA116" s="155" t="e">
        <f t="shared" ref="AA116" si="120">IF((N116-Z116)=0,0,ABS(N116-Z116))</f>
        <v>#VALUE!</v>
      </c>
      <c r="AB116" s="4"/>
      <c r="AC116" s="4"/>
      <c r="AD116" s="4"/>
      <c r="AE116" s="4"/>
      <c r="AF116" s="4"/>
    </row>
    <row r="118" spans="1:32" ht="20" x14ac:dyDescent="0.15">
      <c r="A118" s="135"/>
      <c r="B118" s="136" t="s">
        <v>177</v>
      </c>
      <c r="C118" s="229"/>
      <c r="D118" s="224"/>
      <c r="E118" s="138"/>
      <c r="F118" s="224"/>
      <c r="G118" s="224"/>
      <c r="H118" s="139"/>
      <c r="I118" s="139"/>
      <c r="J118" s="139"/>
      <c r="K118" s="225"/>
      <c r="M118" s="224"/>
      <c r="N118" s="225"/>
      <c r="O118" s="139"/>
      <c r="P118" s="139"/>
      <c r="R118" s="328"/>
      <c r="S118" s="329"/>
      <c r="U118" s="51"/>
      <c r="V118" s="51"/>
      <c r="W118" s="51"/>
      <c r="Y118" s="153"/>
      <c r="Z118" s="154"/>
      <c r="AA118" s="155"/>
    </row>
    <row r="119" spans="1:32" ht="16" x14ac:dyDescent="0.15">
      <c r="A119" s="231">
        <v>21</v>
      </c>
      <c r="B119" s="234" t="s">
        <v>235</v>
      </c>
      <c r="C119" s="234" t="s">
        <v>236</v>
      </c>
      <c r="D119" s="234" t="s">
        <v>228</v>
      </c>
      <c r="E119" s="234"/>
      <c r="F119" s="234" t="s">
        <v>229</v>
      </c>
      <c r="G119" s="67">
        <v>93</v>
      </c>
      <c r="H119" s="67">
        <v>83.5</v>
      </c>
      <c r="I119" s="142">
        <f t="shared" ref="I119:I129" si="121">IFERROR(IF(G119=0,0,(G119/$Y119)),0)</f>
        <v>0.62</v>
      </c>
      <c r="J119" s="142">
        <f t="shared" ref="J119:J129" si="122">IFERROR(IF(H119=0,0,(H119/$Y119)),0)</f>
        <v>0.55666666666666664</v>
      </c>
      <c r="K119" s="105">
        <f t="shared" ref="K119:K129" si="123">IF(Y119=0,"test",IF(G119=0,0,ROUND(((1-(AVERAGE(I119:J119)))*1.5)*100,1)))</f>
        <v>61.8</v>
      </c>
      <c r="L119" s="4"/>
      <c r="M119" s="143">
        <v>4</v>
      </c>
      <c r="N119" s="68">
        <v>124.97</v>
      </c>
      <c r="O119" s="151">
        <f>IF(AND(N119&gt;0,Z119&gt;0),IF(N119&lt;=Z119,0,ROUNDUP((ABS(AA119)),0)*0.4),"time")</f>
        <v>9.6000000000000014</v>
      </c>
      <c r="P119" s="67">
        <f>IF(O119="time",0,O119+M119)</f>
        <v>13.600000000000001</v>
      </c>
      <c r="R119" s="106">
        <f>IFERROR(IF(O119="time",0,K119+P119),"SJ")</f>
        <v>75.400000000000006</v>
      </c>
      <c r="S119" s="15">
        <v>3</v>
      </c>
      <c r="T119" s="4"/>
      <c r="U119" s="38" t="str">
        <f>IF(N119=0,"-",IF(AND((AVERAGE(G119:H119)/Y119)&gt;=0.5,P119&lt;=4),"Q","-"))</f>
        <v>-</v>
      </c>
      <c r="V119" s="126">
        <f>IF(G119=0,0,(IF(Y119=0,"???",((AVERAGE(G119:H119))/Y119))))</f>
        <v>0.58833333333333337</v>
      </c>
      <c r="W119" s="15">
        <f>IF(S119=0,,IF(S119&gt;10,,11-(S119)))</f>
        <v>8</v>
      </c>
      <c r="X119" s="4"/>
      <c r="Y119" s="156">
        <v>150</v>
      </c>
      <c r="Z119" s="157">
        <v>101</v>
      </c>
      <c r="AA119" s="155">
        <f>IF((N119-Z119)=0,0,ABS(N119-Z119))</f>
        <v>23.97</v>
      </c>
      <c r="AB119" s="4"/>
      <c r="AC119" s="4"/>
      <c r="AD119" s="4"/>
      <c r="AE119" s="4"/>
      <c r="AF119" s="4"/>
    </row>
    <row r="120" spans="1:32" ht="16" x14ac:dyDescent="0.15">
      <c r="A120" s="254">
        <v>22</v>
      </c>
      <c r="B120" s="234" t="s">
        <v>237</v>
      </c>
      <c r="C120" s="234" t="s">
        <v>238</v>
      </c>
      <c r="D120" s="234" t="s">
        <v>230</v>
      </c>
      <c r="E120" s="234"/>
      <c r="F120" s="234" t="s">
        <v>159</v>
      </c>
      <c r="G120" s="67">
        <v>84.5</v>
      </c>
      <c r="H120" s="67">
        <v>92.5</v>
      </c>
      <c r="I120" s="142">
        <f t="shared" si="121"/>
        <v>0.56333333333333335</v>
      </c>
      <c r="J120" s="142">
        <f t="shared" si="122"/>
        <v>0.6166666666666667</v>
      </c>
      <c r="K120" s="105">
        <f t="shared" si="123"/>
        <v>61.5</v>
      </c>
      <c r="L120" s="4"/>
      <c r="M120" s="143">
        <v>4</v>
      </c>
      <c r="N120" s="68">
        <v>117.5</v>
      </c>
      <c r="O120" s="151">
        <f t="shared" ref="O120:O129" si="124">IF(AND(N120&gt;0,Z120&gt;0),IF(N120&lt;=Z120,0,ROUNDUP((ABS(AA120)),0)*0.4),"time")</f>
        <v>6.8000000000000007</v>
      </c>
      <c r="P120" s="67">
        <f t="shared" ref="P120:P129" si="125">IF(O120="time",0,O120+M120)</f>
        <v>10.8</v>
      </c>
      <c r="R120" s="106">
        <f t="shared" ref="R120:R129" si="126">IFERROR(IF(O120="time",0,K120+P120),"SJ")</f>
        <v>72.3</v>
      </c>
      <c r="S120" s="15">
        <v>2</v>
      </c>
      <c r="T120" s="4"/>
      <c r="U120" s="38" t="str">
        <f t="shared" ref="U120:U129" si="127">IF(N120=0,"-",IF(AND((AVERAGE(G120:H120)/Y120)&gt;=0.5,P120&lt;=4),"Q","-"))</f>
        <v>-</v>
      </c>
      <c r="V120" s="126">
        <f t="shared" ref="V120:V129" si="128">IF(G120=0,0,(IF(Y120=0,"???",((AVERAGE(G120:H120))/Y120))))</f>
        <v>0.59</v>
      </c>
      <c r="W120" s="15">
        <f t="shared" ref="W120:W129" si="129">IF(S120=0,,IF(S120&gt;10,,11-(S120)))</f>
        <v>9</v>
      </c>
      <c r="X120" s="4"/>
      <c r="Y120" s="156">
        <v>150</v>
      </c>
      <c r="Z120" s="157">
        <v>101</v>
      </c>
      <c r="AA120" s="155">
        <f>IF((N120-Z120)=0,0,ABS(N120-Z120))</f>
        <v>16.5</v>
      </c>
      <c r="AB120" s="4"/>
      <c r="AC120" s="4"/>
      <c r="AD120" s="4"/>
      <c r="AE120" s="4"/>
      <c r="AF120" s="4"/>
    </row>
    <row r="121" spans="1:32" ht="16" x14ac:dyDescent="0.15">
      <c r="A121" s="231">
        <v>23</v>
      </c>
      <c r="B121" s="234" t="s">
        <v>239</v>
      </c>
      <c r="C121" s="234" t="s">
        <v>240</v>
      </c>
      <c r="D121" s="234" t="s">
        <v>231</v>
      </c>
      <c r="E121" s="234"/>
      <c r="F121" s="234" t="s">
        <v>232</v>
      </c>
      <c r="G121" s="67">
        <v>5</v>
      </c>
      <c r="H121" s="67">
        <v>5</v>
      </c>
      <c r="I121" s="142">
        <f t="shared" si="121"/>
        <v>3.3333333333333333E-2</v>
      </c>
      <c r="J121" s="142">
        <f t="shared" si="122"/>
        <v>3.3333333333333333E-2</v>
      </c>
      <c r="K121" s="105">
        <f t="shared" si="123"/>
        <v>145</v>
      </c>
      <c r="L121" s="4"/>
      <c r="M121" s="143">
        <v>16</v>
      </c>
      <c r="N121" s="68">
        <v>139.6</v>
      </c>
      <c r="O121" s="151">
        <f t="shared" si="124"/>
        <v>15.600000000000001</v>
      </c>
      <c r="P121" s="67">
        <f t="shared" si="125"/>
        <v>31.6</v>
      </c>
      <c r="R121" s="106">
        <f t="shared" si="126"/>
        <v>176.6</v>
      </c>
      <c r="S121" s="15">
        <v>4</v>
      </c>
      <c r="T121" s="4"/>
      <c r="U121" s="38" t="str">
        <f t="shared" si="127"/>
        <v>-</v>
      </c>
      <c r="V121" s="126">
        <f t="shared" si="128"/>
        <v>3.3333333333333333E-2</v>
      </c>
      <c r="W121" s="15">
        <f t="shared" si="129"/>
        <v>7</v>
      </c>
      <c r="X121" s="4"/>
      <c r="Y121" s="156">
        <v>150</v>
      </c>
      <c r="Z121" s="157">
        <v>101</v>
      </c>
      <c r="AA121" s="155">
        <f t="shared" ref="AA121:AA129" si="130">IF((N121-Z121)=0,0,ABS(N121-Z121))</f>
        <v>38.599999999999994</v>
      </c>
      <c r="AB121" s="4"/>
      <c r="AC121" s="4"/>
      <c r="AD121" s="4"/>
      <c r="AE121" s="4"/>
      <c r="AF121" s="4"/>
    </row>
    <row r="122" spans="1:32" ht="16" x14ac:dyDescent="0.15">
      <c r="A122" s="231">
        <v>24</v>
      </c>
      <c r="B122" s="234" t="s">
        <v>241</v>
      </c>
      <c r="C122" s="234" t="s">
        <v>242</v>
      </c>
      <c r="D122" s="234" t="s">
        <v>233</v>
      </c>
      <c r="E122" s="234"/>
      <c r="F122" s="234" t="s">
        <v>232</v>
      </c>
      <c r="G122" s="67">
        <v>90.5</v>
      </c>
      <c r="H122" s="67">
        <v>82.5</v>
      </c>
      <c r="I122" s="142">
        <f t="shared" si="121"/>
        <v>0.60333333333333339</v>
      </c>
      <c r="J122" s="142">
        <f t="shared" si="122"/>
        <v>0.55000000000000004</v>
      </c>
      <c r="K122" s="105">
        <f t="shared" si="123"/>
        <v>63.5</v>
      </c>
      <c r="L122" s="4"/>
      <c r="M122" s="143">
        <v>0</v>
      </c>
      <c r="N122" s="68">
        <v>86.34</v>
      </c>
      <c r="O122" s="151">
        <f t="shared" si="124"/>
        <v>0</v>
      </c>
      <c r="P122" s="67">
        <f t="shared" si="125"/>
        <v>0</v>
      </c>
      <c r="R122" s="106">
        <f t="shared" si="126"/>
        <v>63.5</v>
      </c>
      <c r="S122" s="15">
        <v>1</v>
      </c>
      <c r="T122" s="4"/>
      <c r="U122" s="38" t="str">
        <f t="shared" si="127"/>
        <v>Q</v>
      </c>
      <c r="V122" s="126">
        <f t="shared" si="128"/>
        <v>0.57666666666666666</v>
      </c>
      <c r="W122" s="15">
        <f t="shared" si="129"/>
        <v>10</v>
      </c>
      <c r="X122" s="4"/>
      <c r="Y122" s="156">
        <v>150</v>
      </c>
      <c r="Z122" s="157">
        <v>101</v>
      </c>
      <c r="AA122" s="155">
        <f t="shared" si="130"/>
        <v>14.659999999999997</v>
      </c>
      <c r="AB122" s="4"/>
      <c r="AC122" s="4"/>
      <c r="AD122" s="4"/>
      <c r="AE122" s="4"/>
      <c r="AF122" s="4"/>
    </row>
    <row r="123" spans="1:32" ht="16" x14ac:dyDescent="0.15">
      <c r="A123" s="255">
        <v>26</v>
      </c>
      <c r="B123" s="256" t="s">
        <v>243</v>
      </c>
      <c r="C123" s="256" t="s">
        <v>244</v>
      </c>
      <c r="D123" s="256" t="s">
        <v>234</v>
      </c>
      <c r="E123" s="256"/>
      <c r="F123" s="256" t="s">
        <v>229</v>
      </c>
      <c r="G123" s="67">
        <v>0</v>
      </c>
      <c r="H123" s="67">
        <v>0</v>
      </c>
      <c r="I123" s="142">
        <f t="shared" si="121"/>
        <v>0</v>
      </c>
      <c r="J123" s="142">
        <f t="shared" si="122"/>
        <v>0</v>
      </c>
      <c r="K123" s="105">
        <f t="shared" si="123"/>
        <v>0</v>
      </c>
      <c r="L123" s="4"/>
      <c r="M123" s="143"/>
      <c r="N123" s="68"/>
      <c r="O123" s="151" t="str">
        <f t="shared" si="124"/>
        <v>time</v>
      </c>
      <c r="P123" s="67">
        <f t="shared" si="125"/>
        <v>0</v>
      </c>
      <c r="R123" s="106">
        <f t="shared" si="126"/>
        <v>0</v>
      </c>
      <c r="S123" s="15"/>
      <c r="T123" s="4"/>
      <c r="U123" s="38" t="str">
        <f t="shared" si="127"/>
        <v>-</v>
      </c>
      <c r="V123" s="126">
        <f t="shared" si="128"/>
        <v>0</v>
      </c>
      <c r="W123" s="15">
        <f t="shared" si="129"/>
        <v>0</v>
      </c>
      <c r="X123" s="4"/>
      <c r="Y123" s="156">
        <v>150</v>
      </c>
      <c r="Z123" s="157">
        <v>101</v>
      </c>
      <c r="AA123" s="155">
        <f>IF((N123-Z123)=0,0,ABS(N123-Z123))</f>
        <v>101</v>
      </c>
      <c r="AB123" s="4"/>
      <c r="AC123" s="4"/>
      <c r="AD123" s="4"/>
      <c r="AE123" s="4"/>
      <c r="AF123" s="4"/>
    </row>
    <row r="124" spans="1:32" ht="18" x14ac:dyDescent="0.15">
      <c r="A124" s="22"/>
      <c r="B124" s="35"/>
      <c r="C124" s="35"/>
      <c r="D124" s="30"/>
      <c r="E124" s="141"/>
      <c r="F124" s="16"/>
      <c r="G124" s="67"/>
      <c r="H124" s="67"/>
      <c r="I124" s="142">
        <f t="shared" si="121"/>
        <v>0</v>
      </c>
      <c r="J124" s="142">
        <f t="shared" si="122"/>
        <v>0</v>
      </c>
      <c r="K124" s="105">
        <f t="shared" si="123"/>
        <v>0</v>
      </c>
      <c r="L124" s="4"/>
      <c r="M124" s="143"/>
      <c r="N124" s="68">
        <v>0</v>
      </c>
      <c r="O124" s="151" t="str">
        <f t="shared" si="124"/>
        <v>time</v>
      </c>
      <c r="P124" s="67">
        <f t="shared" si="125"/>
        <v>0</v>
      </c>
      <c r="R124" s="106">
        <f t="shared" si="126"/>
        <v>0</v>
      </c>
      <c r="S124" s="15"/>
      <c r="T124" s="4"/>
      <c r="U124" s="38" t="str">
        <f t="shared" si="127"/>
        <v>-</v>
      </c>
      <c r="V124" s="126">
        <f t="shared" si="128"/>
        <v>0</v>
      </c>
      <c r="W124" s="15">
        <f t="shared" si="129"/>
        <v>0</v>
      </c>
      <c r="X124" s="4"/>
      <c r="Y124" s="156">
        <v>150</v>
      </c>
      <c r="Z124" s="157">
        <v>101</v>
      </c>
      <c r="AA124" s="155">
        <f t="shared" si="130"/>
        <v>101</v>
      </c>
      <c r="AB124" s="4"/>
      <c r="AC124" s="4"/>
      <c r="AD124" s="4"/>
      <c r="AE124" s="4"/>
      <c r="AF124" s="4"/>
    </row>
    <row r="125" spans="1:32" ht="18" x14ac:dyDescent="0.15">
      <c r="A125" s="116"/>
      <c r="B125" s="125"/>
      <c r="C125" s="125"/>
      <c r="D125" s="99"/>
      <c r="E125" s="141"/>
      <c r="F125" s="16"/>
      <c r="G125" s="67"/>
      <c r="H125" s="67"/>
      <c r="I125" s="142">
        <f t="shared" si="121"/>
        <v>0</v>
      </c>
      <c r="J125" s="142">
        <f t="shared" si="122"/>
        <v>0</v>
      </c>
      <c r="K125" s="105">
        <f t="shared" si="123"/>
        <v>0</v>
      </c>
      <c r="L125" s="4"/>
      <c r="M125" s="143"/>
      <c r="N125" s="68">
        <v>0</v>
      </c>
      <c r="O125" s="151" t="str">
        <f t="shared" si="124"/>
        <v>time</v>
      </c>
      <c r="P125" s="67">
        <f t="shared" si="125"/>
        <v>0</v>
      </c>
      <c r="R125" s="106">
        <f t="shared" si="126"/>
        <v>0</v>
      </c>
      <c r="S125" s="15"/>
      <c r="T125" s="4"/>
      <c r="U125" s="38" t="str">
        <f t="shared" si="127"/>
        <v>-</v>
      </c>
      <c r="V125" s="126">
        <f t="shared" si="128"/>
        <v>0</v>
      </c>
      <c r="W125" s="15">
        <f t="shared" si="129"/>
        <v>0</v>
      </c>
      <c r="X125" s="4"/>
      <c r="Y125" s="156">
        <v>150</v>
      </c>
      <c r="Z125" s="157">
        <v>0</v>
      </c>
      <c r="AA125" s="155">
        <f t="shared" si="130"/>
        <v>0</v>
      </c>
      <c r="AB125" s="4"/>
      <c r="AC125" s="4"/>
      <c r="AD125" s="4"/>
      <c r="AE125" s="4"/>
      <c r="AF125" s="4"/>
    </row>
    <row r="126" spans="1:32" ht="18" x14ac:dyDescent="0.15">
      <c r="A126" s="116"/>
      <c r="B126" s="125"/>
      <c r="C126" s="125"/>
      <c r="D126" s="99"/>
      <c r="E126" s="141"/>
      <c r="F126" s="16"/>
      <c r="G126" s="67"/>
      <c r="H126" s="67"/>
      <c r="I126" s="142">
        <f t="shared" si="121"/>
        <v>0</v>
      </c>
      <c r="J126" s="142">
        <f t="shared" si="122"/>
        <v>0</v>
      </c>
      <c r="K126" s="105" t="str">
        <f t="shared" si="123"/>
        <v>test</v>
      </c>
      <c r="L126" s="4"/>
      <c r="M126" s="143"/>
      <c r="N126" s="68">
        <v>0</v>
      </c>
      <c r="O126" s="151" t="str">
        <f t="shared" si="124"/>
        <v>time</v>
      </c>
      <c r="P126" s="67">
        <f t="shared" si="125"/>
        <v>0</v>
      </c>
      <c r="R126" s="106">
        <f t="shared" si="126"/>
        <v>0</v>
      </c>
      <c r="S126" s="15"/>
      <c r="T126" s="4"/>
      <c r="U126" s="38" t="str">
        <f t="shared" si="127"/>
        <v>-</v>
      </c>
      <c r="V126" s="126">
        <f t="shared" si="128"/>
        <v>0</v>
      </c>
      <c r="W126" s="15">
        <f t="shared" si="129"/>
        <v>0</v>
      </c>
      <c r="X126" s="4"/>
      <c r="Y126" s="156">
        <v>0</v>
      </c>
      <c r="Z126" s="157">
        <v>0</v>
      </c>
      <c r="AA126" s="155">
        <f t="shared" si="130"/>
        <v>0</v>
      </c>
      <c r="AB126" s="4"/>
      <c r="AC126" s="4"/>
      <c r="AD126" s="4"/>
      <c r="AE126" s="4"/>
      <c r="AF126" s="4"/>
    </row>
    <row r="127" spans="1:32" ht="18" x14ac:dyDescent="0.15">
      <c r="A127" s="116"/>
      <c r="B127" s="125"/>
      <c r="C127" s="125"/>
      <c r="D127" s="99"/>
      <c r="E127" s="141"/>
      <c r="F127" s="16"/>
      <c r="G127" s="67"/>
      <c r="H127" s="67"/>
      <c r="I127" s="142">
        <f t="shared" si="121"/>
        <v>0</v>
      </c>
      <c r="J127" s="142">
        <f t="shared" si="122"/>
        <v>0</v>
      </c>
      <c r="K127" s="105" t="str">
        <f t="shared" si="123"/>
        <v>test</v>
      </c>
      <c r="L127" s="4"/>
      <c r="M127" s="143"/>
      <c r="N127" s="68">
        <v>0</v>
      </c>
      <c r="O127" s="151" t="str">
        <f t="shared" si="124"/>
        <v>time</v>
      </c>
      <c r="P127" s="67">
        <f t="shared" si="125"/>
        <v>0</v>
      </c>
      <c r="R127" s="106">
        <f t="shared" si="126"/>
        <v>0</v>
      </c>
      <c r="S127" s="15"/>
      <c r="T127" s="4"/>
      <c r="U127" s="38" t="str">
        <f t="shared" si="127"/>
        <v>-</v>
      </c>
      <c r="V127" s="126">
        <f t="shared" si="128"/>
        <v>0</v>
      </c>
      <c r="W127" s="15">
        <f t="shared" si="129"/>
        <v>0</v>
      </c>
      <c r="X127" s="4"/>
      <c r="Y127" s="156">
        <v>0</v>
      </c>
      <c r="Z127" s="157">
        <v>0</v>
      </c>
      <c r="AA127" s="155">
        <f t="shared" si="130"/>
        <v>0</v>
      </c>
      <c r="AB127" s="4"/>
      <c r="AC127" s="4"/>
      <c r="AD127" s="4"/>
      <c r="AE127" s="4"/>
      <c r="AF127" s="4"/>
    </row>
    <row r="128" spans="1:32" ht="18" x14ac:dyDescent="0.15">
      <c r="A128" s="116"/>
      <c r="B128" s="125"/>
      <c r="C128" s="125"/>
      <c r="D128" s="99"/>
      <c r="E128" s="141"/>
      <c r="F128" s="16"/>
      <c r="G128" s="67"/>
      <c r="H128" s="67"/>
      <c r="I128" s="142">
        <f t="shared" si="121"/>
        <v>0</v>
      </c>
      <c r="J128" s="142">
        <f t="shared" si="122"/>
        <v>0</v>
      </c>
      <c r="K128" s="105" t="str">
        <f t="shared" si="123"/>
        <v>test</v>
      </c>
      <c r="L128" s="4"/>
      <c r="M128" s="143"/>
      <c r="N128" s="68">
        <v>0</v>
      </c>
      <c r="O128" s="151" t="str">
        <f t="shared" si="124"/>
        <v>time</v>
      </c>
      <c r="P128" s="67">
        <f t="shared" si="125"/>
        <v>0</v>
      </c>
      <c r="R128" s="106">
        <f t="shared" si="126"/>
        <v>0</v>
      </c>
      <c r="S128" s="15"/>
      <c r="T128" s="4"/>
      <c r="U128" s="38" t="str">
        <f t="shared" si="127"/>
        <v>-</v>
      </c>
      <c r="V128" s="126">
        <f t="shared" si="128"/>
        <v>0</v>
      </c>
      <c r="W128" s="15">
        <f t="shared" si="129"/>
        <v>0</v>
      </c>
      <c r="X128" s="4"/>
      <c r="Y128" s="156">
        <v>0</v>
      </c>
      <c r="Z128" s="157">
        <v>0</v>
      </c>
      <c r="AA128" s="155">
        <f t="shared" si="130"/>
        <v>0</v>
      </c>
      <c r="AB128" s="4"/>
      <c r="AC128" s="4"/>
      <c r="AD128" s="4"/>
      <c r="AE128" s="4"/>
      <c r="AF128" s="4"/>
    </row>
    <row r="129" spans="1:32" ht="18" x14ac:dyDescent="0.15">
      <c r="A129" s="116"/>
      <c r="B129" s="125"/>
      <c r="C129" s="125"/>
      <c r="D129" s="99"/>
      <c r="E129" s="141"/>
      <c r="F129" s="16"/>
      <c r="G129" s="67"/>
      <c r="H129" s="67"/>
      <c r="I129" s="142">
        <f t="shared" si="121"/>
        <v>0</v>
      </c>
      <c r="J129" s="142">
        <f t="shared" si="122"/>
        <v>0</v>
      </c>
      <c r="K129" s="105" t="str">
        <f t="shared" si="123"/>
        <v>test</v>
      </c>
      <c r="L129" s="4"/>
      <c r="M129" s="143"/>
      <c r="N129" s="68">
        <v>0</v>
      </c>
      <c r="O129" s="151" t="str">
        <f t="shared" si="124"/>
        <v>time</v>
      </c>
      <c r="P129" s="67">
        <f t="shared" si="125"/>
        <v>0</v>
      </c>
      <c r="R129" s="106">
        <f t="shared" si="126"/>
        <v>0</v>
      </c>
      <c r="S129" s="15"/>
      <c r="T129" s="4"/>
      <c r="U129" s="38" t="str">
        <f t="shared" si="127"/>
        <v>-</v>
      </c>
      <c r="V129" s="126">
        <f t="shared" si="128"/>
        <v>0</v>
      </c>
      <c r="W129" s="15">
        <f t="shared" si="129"/>
        <v>0</v>
      </c>
      <c r="X129" s="4"/>
      <c r="Y129" s="156">
        <v>0</v>
      </c>
      <c r="Z129" s="157">
        <v>0</v>
      </c>
      <c r="AA129" s="155">
        <f t="shared" si="130"/>
        <v>0</v>
      </c>
      <c r="AB129" s="4"/>
      <c r="AC129" s="4"/>
      <c r="AD129" s="4"/>
      <c r="AE129" s="4"/>
      <c r="AF129" s="4"/>
    </row>
    <row r="131" spans="1:32" ht="20" x14ac:dyDescent="0.15">
      <c r="A131" s="135"/>
      <c r="B131" s="136" t="s">
        <v>178</v>
      </c>
      <c r="C131" s="229"/>
      <c r="D131" s="224"/>
      <c r="E131" s="138"/>
      <c r="F131" s="224"/>
      <c r="G131" s="224"/>
      <c r="H131" s="139"/>
      <c r="I131" s="139"/>
      <c r="J131" s="139"/>
      <c r="K131" s="225"/>
      <c r="M131" s="224"/>
      <c r="N131" s="225"/>
      <c r="O131" s="139"/>
      <c r="P131" s="139"/>
      <c r="R131" s="328"/>
      <c r="S131" s="329"/>
      <c r="U131" s="51"/>
      <c r="V131" s="51"/>
      <c r="W131" s="51"/>
      <c r="Y131" s="153"/>
      <c r="Z131" s="154"/>
      <c r="AA131" s="155"/>
    </row>
    <row r="132" spans="1:32" ht="16" x14ac:dyDescent="0.2">
      <c r="A132" s="257">
        <v>93</v>
      </c>
      <c r="B132" s="230" t="s">
        <v>252</v>
      </c>
      <c r="C132" s="227" t="s">
        <v>253</v>
      </c>
      <c r="D132" s="227" t="s">
        <v>245</v>
      </c>
      <c r="E132" s="227"/>
      <c r="F132" s="227" t="s">
        <v>134</v>
      </c>
      <c r="G132" s="67">
        <v>183.5</v>
      </c>
      <c r="H132" s="67">
        <v>162.5</v>
      </c>
      <c r="I132" s="142">
        <f t="shared" ref="I132:I142" si="131">IFERROR(IF(G132=0,0,(G132/$Y132)),0)</f>
        <v>0.65535714285714286</v>
      </c>
      <c r="J132" s="142">
        <f t="shared" ref="J132:J142" si="132">IFERROR(IF(H132=0,0,(H132/$Y132)),0)</f>
        <v>0.5803571428571429</v>
      </c>
      <c r="K132" s="105">
        <f t="shared" ref="K132:K142" si="133">IF(Y132=0,"test",IF(G132=0,0,ROUND(((1-(AVERAGE(I132:J132)))*1.5)*100,1)))</f>
        <v>57.3</v>
      </c>
      <c r="L132" s="4"/>
      <c r="M132" s="143"/>
      <c r="N132" s="68">
        <v>86.78</v>
      </c>
      <c r="O132" s="151">
        <f>IF(AND(N132&gt;0,Z132&gt;0),IF(N132&lt;=Z132,0,ROUNDUP((ABS(AA132)),0)*0.4),"time")</f>
        <v>0</v>
      </c>
      <c r="P132" s="67">
        <f>IF(O132="time",0,O132+M132)</f>
        <v>0</v>
      </c>
      <c r="R132" s="106">
        <f>IFERROR(IF(O132="time",0,K132+P132),"SJ")</f>
        <v>57.3</v>
      </c>
      <c r="S132" s="15">
        <v>4</v>
      </c>
      <c r="T132" s="4"/>
      <c r="U132" s="38"/>
      <c r="V132" s="126">
        <f>IF(G132=0,0,(IF(Y132=0,"???",((AVERAGE(G132:H132))/Y132))))</f>
        <v>0.61785714285714288</v>
      </c>
      <c r="W132" s="15">
        <f>IF(S132=0,,IF(S132&gt;10,,11-(S132)))</f>
        <v>7</v>
      </c>
      <c r="X132" s="4"/>
      <c r="Y132" s="156">
        <v>280</v>
      </c>
      <c r="Z132" s="157">
        <v>94</v>
      </c>
      <c r="AA132" s="155">
        <f>IF((N132-Z132)=0,0,ABS(N132-Z132))</f>
        <v>7.2199999999999989</v>
      </c>
      <c r="AB132" s="4"/>
      <c r="AC132" s="4"/>
      <c r="AD132" s="4"/>
      <c r="AE132" s="4"/>
      <c r="AF132" s="4"/>
    </row>
    <row r="133" spans="1:32" ht="16" x14ac:dyDescent="0.2">
      <c r="A133" s="232">
        <v>90</v>
      </c>
      <c r="B133" s="258" t="s">
        <v>254</v>
      </c>
      <c r="C133" s="233" t="s">
        <v>166</v>
      </c>
      <c r="D133" s="233" t="s">
        <v>246</v>
      </c>
      <c r="E133" s="227"/>
      <c r="F133" s="233" t="s">
        <v>247</v>
      </c>
      <c r="G133" s="67">
        <v>194.5</v>
      </c>
      <c r="H133" s="67">
        <v>172</v>
      </c>
      <c r="I133" s="142">
        <f t="shared" si="131"/>
        <v>0.69464285714285712</v>
      </c>
      <c r="J133" s="142">
        <f t="shared" si="132"/>
        <v>0.61428571428571432</v>
      </c>
      <c r="K133" s="105">
        <f t="shared" si="133"/>
        <v>51.8</v>
      </c>
      <c r="L133" s="4"/>
      <c r="M133" s="143"/>
      <c r="N133" s="68">
        <v>100.65</v>
      </c>
      <c r="O133" s="151">
        <f t="shared" ref="O133:O142" si="134">IF(AND(N133&gt;0,Z133&gt;0),IF(N133&lt;=Z133,0,ROUNDUP((ABS(AA133)),0)*0.4),"time")</f>
        <v>2.8000000000000003</v>
      </c>
      <c r="P133" s="67">
        <f t="shared" ref="P133:P142" si="135">IF(O133="time",0,O133+M133)</f>
        <v>2.8000000000000003</v>
      </c>
      <c r="R133" s="106">
        <f t="shared" ref="R133:R142" si="136">IFERROR(IF(O133="time",0,K133+P133),"SJ")</f>
        <v>54.599999999999994</v>
      </c>
      <c r="S133" s="15">
        <v>3</v>
      </c>
      <c r="T133" s="4"/>
      <c r="U133" s="38"/>
      <c r="V133" s="126">
        <f t="shared" ref="V133:V142" si="137">IF(G133=0,0,(IF(Y133=0,"???",((AVERAGE(G133:H133))/Y133))))</f>
        <v>0.65446428571428572</v>
      </c>
      <c r="W133" s="15">
        <f t="shared" ref="W133:W142" si="138">IF(S133=0,,IF(S133&gt;10,,11-(S133)))</f>
        <v>8</v>
      </c>
      <c r="X133" s="4"/>
      <c r="Y133" s="156">
        <v>280</v>
      </c>
      <c r="Z133" s="157">
        <v>94</v>
      </c>
      <c r="AA133" s="155">
        <f>IF((N133-Z133)=0,0,ABS(N133-Z133))</f>
        <v>6.6500000000000057</v>
      </c>
      <c r="AB133" s="4"/>
      <c r="AC133" s="4"/>
      <c r="AD133" s="4"/>
      <c r="AE133" s="4"/>
      <c r="AF133" s="4"/>
    </row>
    <row r="134" spans="1:32" ht="16" x14ac:dyDescent="0.2">
      <c r="A134" s="231">
        <v>91</v>
      </c>
      <c r="B134" s="230" t="s">
        <v>255</v>
      </c>
      <c r="C134" s="227" t="s">
        <v>256</v>
      </c>
      <c r="D134" s="227" t="s">
        <v>248</v>
      </c>
      <c r="E134" s="234"/>
      <c r="F134" s="227" t="s">
        <v>249</v>
      </c>
      <c r="G134" s="67">
        <v>217.5</v>
      </c>
      <c r="H134" s="67">
        <v>176</v>
      </c>
      <c r="I134" s="142">
        <f t="shared" si="131"/>
        <v>0.7767857142857143</v>
      </c>
      <c r="J134" s="142">
        <f t="shared" si="132"/>
        <v>0.62857142857142856</v>
      </c>
      <c r="K134" s="105">
        <f t="shared" si="133"/>
        <v>44.6</v>
      </c>
      <c r="L134" s="4"/>
      <c r="M134" s="143">
        <v>4</v>
      </c>
      <c r="N134" s="68">
        <v>78.75</v>
      </c>
      <c r="O134" s="151">
        <f t="shared" si="134"/>
        <v>0</v>
      </c>
      <c r="P134" s="67">
        <f t="shared" si="135"/>
        <v>4</v>
      </c>
      <c r="R134" s="106">
        <f t="shared" si="136"/>
        <v>48.6</v>
      </c>
      <c r="S134" s="15">
        <v>1</v>
      </c>
      <c r="T134" s="4"/>
      <c r="U134" s="38"/>
      <c r="V134" s="126">
        <f t="shared" si="137"/>
        <v>0.70267857142857137</v>
      </c>
      <c r="W134" s="15">
        <f t="shared" si="138"/>
        <v>10</v>
      </c>
      <c r="X134" s="4"/>
      <c r="Y134" s="156">
        <v>280</v>
      </c>
      <c r="Z134" s="157">
        <v>94</v>
      </c>
      <c r="AA134" s="155">
        <f t="shared" ref="AA134:AA142" si="139">IF((N134-Z134)=0,0,ABS(N134-Z134))</f>
        <v>15.25</v>
      </c>
      <c r="AB134" s="4"/>
      <c r="AC134" s="4"/>
      <c r="AD134" s="4"/>
      <c r="AE134" s="4"/>
      <c r="AF134" s="4"/>
    </row>
    <row r="135" spans="1:32" ht="16" x14ac:dyDescent="0.2">
      <c r="A135" s="254">
        <v>94</v>
      </c>
      <c r="B135" s="230" t="s">
        <v>257</v>
      </c>
      <c r="C135" s="227" t="s">
        <v>258</v>
      </c>
      <c r="D135" s="227" t="s">
        <v>250</v>
      </c>
      <c r="E135" s="227"/>
      <c r="F135" s="227" t="s">
        <v>150</v>
      </c>
      <c r="G135" s="67">
        <v>160</v>
      </c>
      <c r="H135" s="67">
        <v>145.5</v>
      </c>
      <c r="I135" s="142">
        <f t="shared" si="131"/>
        <v>0.5714285714285714</v>
      </c>
      <c r="J135" s="142">
        <f t="shared" si="132"/>
        <v>0.51964285714285718</v>
      </c>
      <c r="K135" s="105">
        <f t="shared" si="133"/>
        <v>68.2</v>
      </c>
      <c r="L135" s="4"/>
      <c r="M135" s="143"/>
      <c r="N135" s="68">
        <v>88.53</v>
      </c>
      <c r="O135" s="151">
        <f t="shared" si="134"/>
        <v>0</v>
      </c>
      <c r="P135" s="67">
        <f t="shared" si="135"/>
        <v>0</v>
      </c>
      <c r="R135" s="106">
        <f t="shared" si="136"/>
        <v>68.2</v>
      </c>
      <c r="S135" s="15">
        <v>5</v>
      </c>
      <c r="T135" s="4"/>
      <c r="U135" s="38"/>
      <c r="V135" s="126">
        <f t="shared" si="137"/>
        <v>0.54553571428571423</v>
      </c>
      <c r="W135" s="15">
        <f t="shared" si="138"/>
        <v>6</v>
      </c>
      <c r="X135" s="4"/>
      <c r="Y135" s="156">
        <v>280</v>
      </c>
      <c r="Z135" s="157">
        <v>94</v>
      </c>
      <c r="AA135" s="155">
        <f t="shared" si="139"/>
        <v>5.4699999999999989</v>
      </c>
      <c r="AB135" s="4"/>
      <c r="AC135" s="4"/>
      <c r="AD135" s="4"/>
      <c r="AE135" s="4"/>
      <c r="AF135" s="4"/>
    </row>
    <row r="136" spans="1:32" ht="16" x14ac:dyDescent="0.2">
      <c r="A136" s="231">
        <v>95</v>
      </c>
      <c r="B136" s="230" t="s">
        <v>259</v>
      </c>
      <c r="C136" s="227" t="s">
        <v>260</v>
      </c>
      <c r="D136" s="227" t="s">
        <v>251</v>
      </c>
      <c r="E136" s="227"/>
      <c r="F136" s="227" t="s">
        <v>151</v>
      </c>
      <c r="G136" s="67">
        <v>203.5</v>
      </c>
      <c r="H136" s="67">
        <v>163</v>
      </c>
      <c r="I136" s="142">
        <f t="shared" si="131"/>
        <v>0.72678571428571426</v>
      </c>
      <c r="J136" s="142">
        <f t="shared" si="132"/>
        <v>0.58214285714285718</v>
      </c>
      <c r="K136" s="105">
        <f t="shared" si="133"/>
        <v>51.8</v>
      </c>
      <c r="L136" s="4"/>
      <c r="M136" s="143"/>
      <c r="N136" s="68">
        <v>94.81</v>
      </c>
      <c r="O136" s="151">
        <f t="shared" si="134"/>
        <v>0.4</v>
      </c>
      <c r="P136" s="67">
        <f t="shared" si="135"/>
        <v>0.4</v>
      </c>
      <c r="R136" s="106">
        <f t="shared" si="136"/>
        <v>52.199999999999996</v>
      </c>
      <c r="S136" s="15">
        <v>2</v>
      </c>
      <c r="T136" s="4"/>
      <c r="U136" s="38"/>
      <c r="V136" s="126">
        <f t="shared" si="137"/>
        <v>0.65446428571428572</v>
      </c>
      <c r="W136" s="15">
        <f t="shared" si="138"/>
        <v>9</v>
      </c>
      <c r="X136" s="4"/>
      <c r="Y136" s="156">
        <v>280</v>
      </c>
      <c r="Z136" s="157">
        <v>94</v>
      </c>
      <c r="AA136" s="155">
        <f t="shared" si="139"/>
        <v>0.81000000000000227</v>
      </c>
      <c r="AB136" s="4"/>
      <c r="AC136" s="4"/>
      <c r="AD136" s="4"/>
      <c r="AE136" s="4"/>
      <c r="AF136" s="4"/>
    </row>
    <row r="137" spans="1:32" ht="16" x14ac:dyDescent="0.2">
      <c r="A137" s="226"/>
      <c r="B137" s="227"/>
      <c r="C137" s="227"/>
      <c r="D137" s="227"/>
      <c r="E137" s="227"/>
      <c r="F137" s="227"/>
      <c r="G137" s="67"/>
      <c r="H137" s="67"/>
      <c r="I137" s="142">
        <f t="shared" si="131"/>
        <v>0</v>
      </c>
      <c r="J137" s="142">
        <f t="shared" si="132"/>
        <v>0</v>
      </c>
      <c r="K137" s="105">
        <f t="shared" si="133"/>
        <v>0</v>
      </c>
      <c r="L137" s="4"/>
      <c r="M137" s="143"/>
      <c r="N137" s="68"/>
      <c r="O137" s="151" t="str">
        <f t="shared" si="134"/>
        <v>time</v>
      </c>
      <c r="P137" s="67">
        <f t="shared" si="135"/>
        <v>0</v>
      </c>
      <c r="R137" s="106">
        <f t="shared" si="136"/>
        <v>0</v>
      </c>
      <c r="S137" s="15"/>
      <c r="T137" s="4"/>
      <c r="U137" s="38"/>
      <c r="V137" s="126">
        <f t="shared" si="137"/>
        <v>0</v>
      </c>
      <c r="W137" s="15">
        <f t="shared" si="138"/>
        <v>0</v>
      </c>
      <c r="X137" s="4"/>
      <c r="Y137" s="156">
        <v>280</v>
      </c>
      <c r="Z137" s="157">
        <v>94</v>
      </c>
      <c r="AA137" s="155">
        <f t="shared" si="139"/>
        <v>94</v>
      </c>
      <c r="AB137" s="4"/>
      <c r="AC137" s="4"/>
      <c r="AD137" s="4"/>
      <c r="AE137" s="4"/>
      <c r="AF137" s="4"/>
    </row>
    <row r="138" spans="1:32" ht="16" x14ac:dyDescent="0.2">
      <c r="A138" s="231"/>
      <c r="B138" s="246"/>
      <c r="C138" s="246"/>
      <c r="D138" s="246"/>
      <c r="E138" s="234"/>
      <c r="F138" s="234"/>
      <c r="G138" s="67"/>
      <c r="H138" s="67"/>
      <c r="I138" s="142">
        <f t="shared" si="131"/>
        <v>0</v>
      </c>
      <c r="J138" s="142">
        <f t="shared" si="132"/>
        <v>0</v>
      </c>
      <c r="K138" s="105">
        <f t="shared" si="133"/>
        <v>0</v>
      </c>
      <c r="L138" s="4"/>
      <c r="M138" s="143"/>
      <c r="N138" s="68"/>
      <c r="O138" s="151" t="str">
        <f t="shared" si="134"/>
        <v>time</v>
      </c>
      <c r="P138" s="67">
        <f t="shared" si="135"/>
        <v>0</v>
      </c>
      <c r="R138" s="106">
        <f t="shared" si="136"/>
        <v>0</v>
      </c>
      <c r="S138" s="15"/>
      <c r="T138" s="4"/>
      <c r="U138" s="38"/>
      <c r="V138" s="126">
        <f t="shared" si="137"/>
        <v>0</v>
      </c>
      <c r="W138" s="15">
        <f t="shared" si="138"/>
        <v>0</v>
      </c>
      <c r="X138" s="4"/>
      <c r="Y138" s="156">
        <v>280</v>
      </c>
      <c r="Z138" s="157">
        <v>94</v>
      </c>
      <c r="AA138" s="155">
        <f t="shared" si="139"/>
        <v>94</v>
      </c>
      <c r="AB138" s="4"/>
      <c r="AC138" s="4"/>
      <c r="AD138" s="4"/>
      <c r="AE138" s="4"/>
      <c r="AF138" s="4"/>
    </row>
    <row r="139" spans="1:32" ht="18" x14ac:dyDescent="0.15">
      <c r="A139" s="242"/>
      <c r="B139" s="125"/>
      <c r="C139" s="125"/>
      <c r="D139" s="99"/>
      <c r="E139" s="243"/>
      <c r="F139" s="244"/>
      <c r="G139" s="245"/>
      <c r="H139" s="67"/>
      <c r="I139" s="142">
        <f t="shared" si="131"/>
        <v>0</v>
      </c>
      <c r="J139" s="142">
        <f t="shared" si="132"/>
        <v>0</v>
      </c>
      <c r="K139" s="105" t="str">
        <f t="shared" si="133"/>
        <v>test</v>
      </c>
      <c r="L139" s="4"/>
      <c r="M139" s="143"/>
      <c r="N139" s="68">
        <v>0</v>
      </c>
      <c r="O139" s="151" t="str">
        <f t="shared" si="134"/>
        <v>time</v>
      </c>
      <c r="P139" s="67">
        <f t="shared" si="135"/>
        <v>0</v>
      </c>
      <c r="R139" s="106">
        <f t="shared" si="136"/>
        <v>0</v>
      </c>
      <c r="S139" s="15"/>
      <c r="T139" s="4"/>
      <c r="U139" s="38" t="str">
        <f t="shared" ref="U139:U142" si="140">IF(N139=0,"-",IF(AND((AVERAGE(G139:H139)/Y139)&gt;=0.5,P139&lt;=4),"Q","-"))</f>
        <v>-</v>
      </c>
      <c r="V139" s="126">
        <f t="shared" si="137"/>
        <v>0</v>
      </c>
      <c r="W139" s="15">
        <f t="shared" si="138"/>
        <v>0</v>
      </c>
      <c r="X139" s="4"/>
      <c r="Y139" s="156">
        <v>0</v>
      </c>
      <c r="Z139" s="157">
        <v>0</v>
      </c>
      <c r="AA139" s="155">
        <f t="shared" si="139"/>
        <v>0</v>
      </c>
      <c r="AB139" s="4"/>
      <c r="AC139" s="4"/>
      <c r="AD139" s="4"/>
      <c r="AE139" s="4"/>
      <c r="AF139" s="4"/>
    </row>
    <row r="140" spans="1:32" ht="18" x14ac:dyDescent="0.15">
      <c r="A140" s="116"/>
      <c r="B140" s="125"/>
      <c r="C140" s="125"/>
      <c r="D140" s="99"/>
      <c r="E140" s="141"/>
      <c r="F140" s="16"/>
      <c r="G140" s="67"/>
      <c r="H140" s="67"/>
      <c r="I140" s="142">
        <f t="shared" si="131"/>
        <v>0</v>
      </c>
      <c r="J140" s="142">
        <f t="shared" si="132"/>
        <v>0</v>
      </c>
      <c r="K140" s="105" t="str">
        <f t="shared" si="133"/>
        <v>test</v>
      </c>
      <c r="L140" s="4"/>
      <c r="M140" s="143"/>
      <c r="N140" s="68">
        <v>0</v>
      </c>
      <c r="O140" s="151" t="str">
        <f t="shared" si="134"/>
        <v>time</v>
      </c>
      <c r="P140" s="67">
        <f t="shared" si="135"/>
        <v>0</v>
      </c>
      <c r="R140" s="106">
        <f t="shared" si="136"/>
        <v>0</v>
      </c>
      <c r="S140" s="15"/>
      <c r="T140" s="4"/>
      <c r="U140" s="38" t="str">
        <f t="shared" si="140"/>
        <v>-</v>
      </c>
      <c r="V140" s="126">
        <f t="shared" si="137"/>
        <v>0</v>
      </c>
      <c r="W140" s="15">
        <f t="shared" si="138"/>
        <v>0</v>
      </c>
      <c r="X140" s="4"/>
      <c r="Y140" s="156">
        <v>0</v>
      </c>
      <c r="Z140" s="157">
        <v>0</v>
      </c>
      <c r="AA140" s="155">
        <f t="shared" si="139"/>
        <v>0</v>
      </c>
      <c r="AB140" s="4"/>
      <c r="AC140" s="4"/>
      <c r="AD140" s="4"/>
      <c r="AE140" s="4"/>
      <c r="AF140" s="4"/>
    </row>
    <row r="141" spans="1:32" ht="18" x14ac:dyDescent="0.15">
      <c r="A141" s="116"/>
      <c r="B141" s="125"/>
      <c r="C141" s="125"/>
      <c r="D141" s="99"/>
      <c r="E141" s="141"/>
      <c r="F141" s="16"/>
      <c r="G141" s="67"/>
      <c r="H141" s="67"/>
      <c r="I141" s="142">
        <f t="shared" si="131"/>
        <v>0</v>
      </c>
      <c r="J141" s="142">
        <f t="shared" si="132"/>
        <v>0</v>
      </c>
      <c r="K141" s="105" t="str">
        <f t="shared" si="133"/>
        <v>test</v>
      </c>
      <c r="L141" s="4"/>
      <c r="M141" s="143"/>
      <c r="N141" s="68">
        <v>0</v>
      </c>
      <c r="O141" s="151" t="str">
        <f t="shared" si="134"/>
        <v>time</v>
      </c>
      <c r="P141" s="67">
        <f t="shared" si="135"/>
        <v>0</v>
      </c>
      <c r="R141" s="106">
        <f t="shared" si="136"/>
        <v>0</v>
      </c>
      <c r="S141" s="15"/>
      <c r="T141" s="4"/>
      <c r="U141" s="38" t="str">
        <f t="shared" si="140"/>
        <v>-</v>
      </c>
      <c r="V141" s="126">
        <f t="shared" si="137"/>
        <v>0</v>
      </c>
      <c r="W141" s="15">
        <f t="shared" si="138"/>
        <v>0</v>
      </c>
      <c r="X141" s="4"/>
      <c r="Y141" s="156">
        <v>0</v>
      </c>
      <c r="Z141" s="157">
        <v>0</v>
      </c>
      <c r="AA141" s="155">
        <f t="shared" si="139"/>
        <v>0</v>
      </c>
      <c r="AB141" s="4"/>
      <c r="AC141" s="4"/>
      <c r="AD141" s="4"/>
      <c r="AE141" s="4"/>
      <c r="AF141" s="4"/>
    </row>
    <row r="142" spans="1:32" ht="18" x14ac:dyDescent="0.15">
      <c r="A142" s="116"/>
      <c r="B142" s="125"/>
      <c r="C142" s="125"/>
      <c r="D142" s="99"/>
      <c r="E142" s="141"/>
      <c r="F142" s="16"/>
      <c r="G142" s="67"/>
      <c r="H142" s="67"/>
      <c r="I142" s="142">
        <f t="shared" si="131"/>
        <v>0</v>
      </c>
      <c r="J142" s="142">
        <f t="shared" si="132"/>
        <v>0</v>
      </c>
      <c r="K142" s="105" t="str">
        <f t="shared" si="133"/>
        <v>test</v>
      </c>
      <c r="L142" s="4"/>
      <c r="M142" s="143"/>
      <c r="N142" s="68">
        <v>0</v>
      </c>
      <c r="O142" s="151" t="str">
        <f t="shared" si="134"/>
        <v>time</v>
      </c>
      <c r="P142" s="67">
        <f t="shared" si="135"/>
        <v>0</v>
      </c>
      <c r="R142" s="106">
        <f t="shared" si="136"/>
        <v>0</v>
      </c>
      <c r="S142" s="15"/>
      <c r="T142" s="4"/>
      <c r="U142" s="38" t="str">
        <f t="shared" si="140"/>
        <v>-</v>
      </c>
      <c r="V142" s="126">
        <f t="shared" si="137"/>
        <v>0</v>
      </c>
      <c r="W142" s="15">
        <f t="shared" si="138"/>
        <v>0</v>
      </c>
      <c r="X142" s="4"/>
      <c r="Y142" s="156">
        <v>0</v>
      </c>
      <c r="Z142" s="157">
        <v>0</v>
      </c>
      <c r="AA142" s="155">
        <f t="shared" si="139"/>
        <v>0</v>
      </c>
      <c r="AB142" s="4"/>
      <c r="AC142" s="4"/>
      <c r="AD142" s="4"/>
      <c r="AE142" s="4"/>
      <c r="AF142" s="4"/>
    </row>
  </sheetData>
  <mergeCells count="18">
    <mergeCell ref="O1:U2"/>
    <mergeCell ref="B1:N2"/>
    <mergeCell ref="U7:U8"/>
    <mergeCell ref="R9:S9"/>
    <mergeCell ref="R6:S6"/>
    <mergeCell ref="G7:K7"/>
    <mergeCell ref="M7:P7"/>
    <mergeCell ref="R7:S7"/>
    <mergeCell ref="R131:S131"/>
    <mergeCell ref="R118:S118"/>
    <mergeCell ref="R102:S102"/>
    <mergeCell ref="R89:S89"/>
    <mergeCell ref="R19:S19"/>
    <mergeCell ref="R32:S32"/>
    <mergeCell ref="R42:S42"/>
    <mergeCell ref="R63:S63"/>
    <mergeCell ref="R76:S76"/>
    <mergeCell ref="R55:S55"/>
  </mergeCells>
  <conditionalFormatting sqref="V105:V109 V113:V115 V40 V11:V17">
    <cfRule type="cellIs" dxfId="206" priority="243" operator="equal">
      <formula>"???"</formula>
    </cfRule>
    <cfRule type="cellIs" dxfId="205" priority="244" operator="greaterThanOrEqual">
      <formula>0.5</formula>
    </cfRule>
  </conditionalFormatting>
  <conditionalFormatting sqref="U7:U8 U105:U109 U113:U115 U40 U11:U16">
    <cfRule type="cellIs" dxfId="204" priority="242" operator="equal">
      <formula>"Q"</formula>
    </cfRule>
  </conditionalFormatting>
  <conditionalFormatting sqref="V8">
    <cfRule type="cellIs" dxfId="203" priority="240" operator="equal">
      <formula>"???"</formula>
    </cfRule>
    <cfRule type="cellIs" dxfId="202" priority="241" operator="greaterThanOrEqual">
      <formula>0.5</formula>
    </cfRule>
  </conditionalFormatting>
  <conditionalFormatting sqref="U9:V9">
    <cfRule type="cellIs" dxfId="201" priority="239" operator="equal">
      <formula>"Q"</formula>
    </cfRule>
  </conditionalFormatting>
  <conditionalFormatting sqref="V10">
    <cfRule type="cellIs" dxfId="200" priority="237" operator="equal">
      <formula>"???"</formula>
    </cfRule>
    <cfRule type="cellIs" dxfId="199" priority="238" operator="greaterThanOrEqual">
      <formula>0.5</formula>
    </cfRule>
  </conditionalFormatting>
  <conditionalFormatting sqref="U10">
    <cfRule type="cellIs" dxfId="198" priority="236" operator="equal">
      <formula>"Q"</formula>
    </cfRule>
  </conditionalFormatting>
  <conditionalFormatting sqref="R104:R109 S105:S109 O103:P109 M105:N109 M113:P115 R113:S115 R40:S40 M40:P40 M10:P16 R10:S16">
    <cfRule type="cellIs" dxfId="197" priority="235" operator="equal">
      <formula>0</formula>
    </cfRule>
  </conditionalFormatting>
  <conditionalFormatting sqref="W9">
    <cfRule type="cellIs" dxfId="196" priority="229" operator="equal">
      <formula>"Q"</formula>
    </cfRule>
  </conditionalFormatting>
  <conditionalFormatting sqref="I40:AA40 I103:AA109 I113:AA115 I10:AA16">
    <cfRule type="cellIs" dxfId="195" priority="220" operator="equal">
      <formula>0</formula>
    </cfRule>
  </conditionalFormatting>
  <conditionalFormatting sqref="U19:V19">
    <cfRule type="cellIs" dxfId="194" priority="219" operator="equal">
      <formula>"Q"</formula>
    </cfRule>
  </conditionalFormatting>
  <conditionalFormatting sqref="V20:V21">
    <cfRule type="cellIs" dxfId="193" priority="217" operator="equal">
      <formula>"???"</formula>
    </cfRule>
    <cfRule type="cellIs" dxfId="192" priority="218" operator="greaterThanOrEqual">
      <formula>0.5</formula>
    </cfRule>
  </conditionalFormatting>
  <conditionalFormatting sqref="U20:U21">
    <cfRule type="cellIs" dxfId="191" priority="216" operator="equal">
      <formula>"Q"</formula>
    </cfRule>
  </conditionalFormatting>
  <conditionalFormatting sqref="M20:N20 R20:S20 S21 P20:P30 R21:R30">
    <cfRule type="cellIs" dxfId="190" priority="215" operator="equal">
      <formula>0</formula>
    </cfRule>
  </conditionalFormatting>
  <conditionalFormatting sqref="M21:N21">
    <cfRule type="cellIs" dxfId="189" priority="214" operator="equal">
      <formula>0</formula>
    </cfRule>
  </conditionalFormatting>
  <conditionalFormatting sqref="W19">
    <cfRule type="cellIs" dxfId="188" priority="213" operator="equal">
      <formula>"Q"</formula>
    </cfRule>
  </conditionalFormatting>
  <conditionalFormatting sqref="O20:O30">
    <cfRule type="cellIs" dxfId="187" priority="212" operator="equal">
      <formula>0</formula>
    </cfRule>
  </conditionalFormatting>
  <conditionalFormatting sqref="V22:V30">
    <cfRule type="cellIs" dxfId="186" priority="210" operator="equal">
      <formula>"???"</formula>
    </cfRule>
    <cfRule type="cellIs" dxfId="185" priority="211" operator="greaterThanOrEqual">
      <formula>0.5</formula>
    </cfRule>
  </conditionalFormatting>
  <conditionalFormatting sqref="U22:U30">
    <cfRule type="cellIs" dxfId="184" priority="209" operator="equal">
      <formula>"Q"</formula>
    </cfRule>
  </conditionalFormatting>
  <conditionalFormatting sqref="S22:S30 P22:P30">
    <cfRule type="cellIs" dxfId="183" priority="208" operator="equal">
      <formula>0</formula>
    </cfRule>
  </conditionalFormatting>
  <conditionalFormatting sqref="M22:N30 N20:N21">
    <cfRule type="cellIs" dxfId="182" priority="207" operator="equal">
      <formula>0</formula>
    </cfRule>
  </conditionalFormatting>
  <conditionalFormatting sqref="O22:O30">
    <cfRule type="cellIs" dxfId="181" priority="206" operator="equal">
      <formula>0</formula>
    </cfRule>
  </conditionalFormatting>
  <conditionalFormatting sqref="I20:AA30">
    <cfRule type="cellIs" dxfId="180" priority="205" operator="equal">
      <formula>0</formula>
    </cfRule>
  </conditionalFormatting>
  <conditionalFormatting sqref="U32:V32">
    <cfRule type="cellIs" dxfId="179" priority="204" operator="equal">
      <formula>"Q"</formula>
    </cfRule>
  </conditionalFormatting>
  <conditionalFormatting sqref="V33:V34">
    <cfRule type="cellIs" dxfId="178" priority="202" operator="equal">
      <formula>"???"</formula>
    </cfRule>
    <cfRule type="cellIs" dxfId="177" priority="203" operator="greaterThanOrEqual">
      <formula>0.5</formula>
    </cfRule>
  </conditionalFormatting>
  <conditionalFormatting sqref="U33:U34">
    <cfRule type="cellIs" dxfId="176" priority="201" operator="equal">
      <formula>"Q"</formula>
    </cfRule>
  </conditionalFormatting>
  <conditionalFormatting sqref="M33:N33 R33:S33 S34 P33:P39 R34:R39">
    <cfRule type="cellIs" dxfId="175" priority="200" operator="equal">
      <formula>0</formula>
    </cfRule>
  </conditionalFormatting>
  <conditionalFormatting sqref="M34:N34">
    <cfRule type="cellIs" dxfId="174" priority="199" operator="equal">
      <formula>0</formula>
    </cfRule>
  </conditionalFormatting>
  <conditionalFormatting sqref="W32">
    <cfRule type="cellIs" dxfId="173" priority="198" operator="equal">
      <formula>"Q"</formula>
    </cfRule>
  </conditionalFormatting>
  <conditionalFormatting sqref="O33:O39">
    <cfRule type="cellIs" dxfId="172" priority="197" operator="equal">
      <formula>0</formula>
    </cfRule>
  </conditionalFormatting>
  <conditionalFormatting sqref="V35:V39">
    <cfRule type="cellIs" dxfId="171" priority="195" operator="equal">
      <formula>"???"</formula>
    </cfRule>
    <cfRule type="cellIs" dxfId="170" priority="196" operator="greaterThanOrEqual">
      <formula>0.5</formula>
    </cfRule>
  </conditionalFormatting>
  <conditionalFormatting sqref="U35:U39">
    <cfRule type="cellIs" dxfId="169" priority="194" operator="equal">
      <formula>"Q"</formula>
    </cfRule>
  </conditionalFormatting>
  <conditionalFormatting sqref="S35:S39 P35:P39">
    <cfRule type="cellIs" dxfId="168" priority="193" operator="equal">
      <formula>0</formula>
    </cfRule>
  </conditionalFormatting>
  <conditionalFormatting sqref="M35:N39 N33:N34">
    <cfRule type="cellIs" dxfId="167" priority="192" operator="equal">
      <formula>0</formula>
    </cfRule>
  </conditionalFormatting>
  <conditionalFormatting sqref="O35:O39">
    <cfRule type="cellIs" dxfId="166" priority="191" operator="equal">
      <formula>0</formula>
    </cfRule>
  </conditionalFormatting>
  <conditionalFormatting sqref="I33:AA39">
    <cfRule type="cellIs" dxfId="165" priority="190" operator="equal">
      <formula>0</formula>
    </cfRule>
  </conditionalFormatting>
  <conditionalFormatting sqref="U42:V42">
    <cfRule type="cellIs" dxfId="164" priority="189" operator="equal">
      <formula>"Q"</formula>
    </cfRule>
  </conditionalFormatting>
  <conditionalFormatting sqref="V43:V44">
    <cfRule type="cellIs" dxfId="163" priority="187" operator="equal">
      <formula>"???"</formula>
    </cfRule>
    <cfRule type="cellIs" dxfId="162" priority="188" operator="greaterThanOrEqual">
      <formula>0.5</formula>
    </cfRule>
  </conditionalFormatting>
  <conditionalFormatting sqref="U43:U44">
    <cfRule type="cellIs" dxfId="161" priority="186" operator="equal">
      <formula>"Q"</formula>
    </cfRule>
  </conditionalFormatting>
  <conditionalFormatting sqref="M43:N43 R43:S43 S44 P43:P53 R44:R53">
    <cfRule type="cellIs" dxfId="160" priority="185" operator="equal">
      <formula>0</formula>
    </cfRule>
  </conditionalFormatting>
  <conditionalFormatting sqref="M44:N44">
    <cfRule type="cellIs" dxfId="159" priority="184" operator="equal">
      <formula>0</formula>
    </cfRule>
  </conditionalFormatting>
  <conditionalFormatting sqref="W42">
    <cfRule type="cellIs" dxfId="158" priority="183" operator="equal">
      <formula>"Q"</formula>
    </cfRule>
  </conditionalFormatting>
  <conditionalFormatting sqref="O43:O53">
    <cfRule type="cellIs" dxfId="157" priority="182" operator="equal">
      <formula>0</formula>
    </cfRule>
  </conditionalFormatting>
  <conditionalFormatting sqref="V45:V53">
    <cfRule type="cellIs" dxfId="156" priority="180" operator="equal">
      <formula>"???"</formula>
    </cfRule>
    <cfRule type="cellIs" dxfId="155" priority="181" operator="greaterThanOrEqual">
      <formula>0.5</formula>
    </cfRule>
  </conditionalFormatting>
  <conditionalFormatting sqref="U45:U53">
    <cfRule type="cellIs" dxfId="154" priority="179" operator="equal">
      <formula>"Q"</formula>
    </cfRule>
  </conditionalFormatting>
  <conditionalFormatting sqref="S45:S53 P45:P54">
    <cfRule type="cellIs" dxfId="153" priority="178" operator="equal">
      <formula>0</formula>
    </cfRule>
  </conditionalFormatting>
  <conditionalFormatting sqref="M45:N53 N43:N44">
    <cfRule type="cellIs" dxfId="152" priority="177" operator="equal">
      <formula>0</formula>
    </cfRule>
  </conditionalFormatting>
  <conditionalFormatting sqref="O45:O54">
    <cfRule type="cellIs" dxfId="151" priority="176" operator="equal">
      <formula>0</formula>
    </cfRule>
  </conditionalFormatting>
  <conditionalFormatting sqref="I43:AA53">
    <cfRule type="cellIs" dxfId="150" priority="175" operator="equal">
      <formula>0</formula>
    </cfRule>
  </conditionalFormatting>
  <conditionalFormatting sqref="U63:V63">
    <cfRule type="cellIs" dxfId="149" priority="174" operator="equal">
      <formula>"Q"</formula>
    </cfRule>
  </conditionalFormatting>
  <conditionalFormatting sqref="V64:V65">
    <cfRule type="cellIs" dxfId="148" priority="172" operator="equal">
      <formula>"???"</formula>
    </cfRule>
    <cfRule type="cellIs" dxfId="147" priority="173" operator="greaterThanOrEqual">
      <formula>0.5</formula>
    </cfRule>
  </conditionalFormatting>
  <conditionalFormatting sqref="U64:U65">
    <cfRule type="cellIs" dxfId="146" priority="171" operator="equal">
      <formula>"Q"</formula>
    </cfRule>
  </conditionalFormatting>
  <conditionalFormatting sqref="M64:N64 R64:S64 S65 P64:P74 R65:R74">
    <cfRule type="cellIs" dxfId="145" priority="170" operator="equal">
      <formula>0</formula>
    </cfRule>
  </conditionalFormatting>
  <conditionalFormatting sqref="M65:N65">
    <cfRule type="cellIs" dxfId="144" priority="169" operator="equal">
      <formula>0</formula>
    </cfRule>
  </conditionalFormatting>
  <conditionalFormatting sqref="W63">
    <cfRule type="cellIs" dxfId="143" priority="168" operator="equal">
      <formula>"Q"</formula>
    </cfRule>
  </conditionalFormatting>
  <conditionalFormatting sqref="O64:O74">
    <cfRule type="cellIs" dxfId="142" priority="167" operator="equal">
      <formula>0</formula>
    </cfRule>
  </conditionalFormatting>
  <conditionalFormatting sqref="V66:V74">
    <cfRule type="cellIs" dxfId="141" priority="165" operator="equal">
      <formula>"???"</formula>
    </cfRule>
    <cfRule type="cellIs" dxfId="140" priority="166" operator="greaterThanOrEqual">
      <formula>0.5</formula>
    </cfRule>
  </conditionalFormatting>
  <conditionalFormatting sqref="U66:U74">
    <cfRule type="cellIs" dxfId="139" priority="164" operator="equal">
      <formula>"Q"</formula>
    </cfRule>
  </conditionalFormatting>
  <conditionalFormatting sqref="S66:S74 P66:P74">
    <cfRule type="cellIs" dxfId="138" priority="163" operator="equal">
      <formula>0</formula>
    </cfRule>
  </conditionalFormatting>
  <conditionalFormatting sqref="M66:N74 N64:N65">
    <cfRule type="cellIs" dxfId="137" priority="162" operator="equal">
      <formula>0</formula>
    </cfRule>
  </conditionalFormatting>
  <conditionalFormatting sqref="O66:O74">
    <cfRule type="cellIs" dxfId="136" priority="161" operator="equal">
      <formula>0</formula>
    </cfRule>
  </conditionalFormatting>
  <conditionalFormatting sqref="I64:AA74">
    <cfRule type="cellIs" dxfId="135" priority="160" operator="equal">
      <formula>0</formula>
    </cfRule>
  </conditionalFormatting>
  <conditionalFormatting sqref="U76:V76">
    <cfRule type="cellIs" dxfId="134" priority="159" operator="equal">
      <formula>"Q"</formula>
    </cfRule>
  </conditionalFormatting>
  <conditionalFormatting sqref="V77:V78">
    <cfRule type="cellIs" dxfId="133" priority="157" operator="equal">
      <formula>"???"</formula>
    </cfRule>
    <cfRule type="cellIs" dxfId="132" priority="158" operator="greaterThanOrEqual">
      <formula>0.5</formula>
    </cfRule>
  </conditionalFormatting>
  <conditionalFormatting sqref="U77:U78">
    <cfRule type="cellIs" dxfId="131" priority="156" operator="equal">
      <formula>"Q"</formula>
    </cfRule>
  </conditionalFormatting>
  <conditionalFormatting sqref="M77:N77 R77:S77 S78 P77:P87 R78:R87">
    <cfRule type="cellIs" dxfId="130" priority="155" operator="equal">
      <formula>0</formula>
    </cfRule>
  </conditionalFormatting>
  <conditionalFormatting sqref="M78:N78">
    <cfRule type="cellIs" dxfId="129" priority="154" operator="equal">
      <formula>0</formula>
    </cfRule>
  </conditionalFormatting>
  <conditionalFormatting sqref="W76">
    <cfRule type="cellIs" dxfId="128" priority="153" operator="equal">
      <formula>"Q"</formula>
    </cfRule>
  </conditionalFormatting>
  <conditionalFormatting sqref="O77:O87">
    <cfRule type="cellIs" dxfId="127" priority="152" operator="equal">
      <formula>0</formula>
    </cfRule>
  </conditionalFormatting>
  <conditionalFormatting sqref="V79:V87">
    <cfRule type="cellIs" dxfId="126" priority="150" operator="equal">
      <formula>"???"</formula>
    </cfRule>
    <cfRule type="cellIs" dxfId="125" priority="151" operator="greaterThanOrEqual">
      <formula>0.5</formula>
    </cfRule>
  </conditionalFormatting>
  <conditionalFormatting sqref="U79:U87">
    <cfRule type="cellIs" dxfId="124" priority="149" operator="equal">
      <formula>"Q"</formula>
    </cfRule>
  </conditionalFormatting>
  <conditionalFormatting sqref="S79:S87 P79:P87">
    <cfRule type="cellIs" dxfId="123" priority="148" operator="equal">
      <formula>0</formula>
    </cfRule>
  </conditionalFormatting>
  <conditionalFormatting sqref="M79:N87 N77:N78">
    <cfRule type="cellIs" dxfId="122" priority="147" operator="equal">
      <formula>0</formula>
    </cfRule>
  </conditionalFormatting>
  <conditionalFormatting sqref="O79:O87">
    <cfRule type="cellIs" dxfId="121" priority="146" operator="equal">
      <formula>0</formula>
    </cfRule>
  </conditionalFormatting>
  <conditionalFormatting sqref="I77:AA87">
    <cfRule type="cellIs" dxfId="120" priority="145" operator="equal">
      <formula>0</formula>
    </cfRule>
  </conditionalFormatting>
  <conditionalFormatting sqref="U89:V89">
    <cfRule type="cellIs" dxfId="119" priority="144" operator="equal">
      <formula>"Q"</formula>
    </cfRule>
  </conditionalFormatting>
  <conditionalFormatting sqref="V90:V91">
    <cfRule type="cellIs" dxfId="118" priority="142" operator="equal">
      <formula>"???"</formula>
    </cfRule>
    <cfRule type="cellIs" dxfId="117" priority="143" operator="greaterThanOrEqual">
      <formula>0.5</formula>
    </cfRule>
  </conditionalFormatting>
  <conditionalFormatting sqref="U90:U91">
    <cfRule type="cellIs" dxfId="116" priority="141" operator="equal">
      <formula>"Q"</formula>
    </cfRule>
  </conditionalFormatting>
  <conditionalFormatting sqref="M90:N90 R90:S90 S91 P90:P100 R91:R100">
    <cfRule type="cellIs" dxfId="115" priority="140" operator="equal">
      <formula>0</formula>
    </cfRule>
  </conditionalFormatting>
  <conditionalFormatting sqref="M91:N91">
    <cfRule type="cellIs" dxfId="114" priority="139" operator="equal">
      <formula>0</formula>
    </cfRule>
  </conditionalFormatting>
  <conditionalFormatting sqref="W89">
    <cfRule type="cellIs" dxfId="113" priority="138" operator="equal">
      <formula>"Q"</formula>
    </cfRule>
  </conditionalFormatting>
  <conditionalFormatting sqref="O90:O100">
    <cfRule type="cellIs" dxfId="112" priority="137" operator="equal">
      <formula>0</formula>
    </cfRule>
  </conditionalFormatting>
  <conditionalFormatting sqref="V92:V100">
    <cfRule type="cellIs" dxfId="111" priority="135" operator="equal">
      <formula>"???"</formula>
    </cfRule>
    <cfRule type="cellIs" dxfId="110" priority="136" operator="greaterThanOrEqual">
      <formula>0.5</formula>
    </cfRule>
  </conditionalFormatting>
  <conditionalFormatting sqref="U92:U100">
    <cfRule type="cellIs" dxfId="109" priority="134" operator="equal">
      <formula>"Q"</formula>
    </cfRule>
  </conditionalFormatting>
  <conditionalFormatting sqref="S92:S100 P92:P100">
    <cfRule type="cellIs" dxfId="108" priority="133" operator="equal">
      <formula>0</formula>
    </cfRule>
  </conditionalFormatting>
  <conditionalFormatting sqref="M92:N100 N90:N91">
    <cfRule type="cellIs" dxfId="107" priority="132" operator="equal">
      <formula>0</formula>
    </cfRule>
  </conditionalFormatting>
  <conditionalFormatting sqref="O92:O100">
    <cfRule type="cellIs" dxfId="106" priority="131" operator="equal">
      <formula>0</formula>
    </cfRule>
  </conditionalFormatting>
  <conditionalFormatting sqref="I90:AA100">
    <cfRule type="cellIs" dxfId="105" priority="130" operator="equal">
      <formula>0</formula>
    </cfRule>
  </conditionalFormatting>
  <conditionalFormatting sqref="U102:V102">
    <cfRule type="cellIs" dxfId="104" priority="129" operator="equal">
      <formula>"Q"</formula>
    </cfRule>
  </conditionalFormatting>
  <conditionalFormatting sqref="V103:V104">
    <cfRule type="cellIs" dxfId="103" priority="127" operator="equal">
      <formula>"???"</formula>
    </cfRule>
    <cfRule type="cellIs" dxfId="102" priority="128" operator="greaterThanOrEqual">
      <formula>0.5</formula>
    </cfRule>
  </conditionalFormatting>
  <conditionalFormatting sqref="U103:U104">
    <cfRule type="cellIs" dxfId="101" priority="126" operator="equal">
      <formula>"Q"</formula>
    </cfRule>
  </conditionalFormatting>
  <conditionalFormatting sqref="M103:N103 R103:S103 S104">
    <cfRule type="cellIs" dxfId="100" priority="125" operator="equal">
      <formula>0</formula>
    </cfRule>
  </conditionalFormatting>
  <conditionalFormatting sqref="M104:N104">
    <cfRule type="cellIs" dxfId="99" priority="124" operator="equal">
      <formula>0</formula>
    </cfRule>
  </conditionalFormatting>
  <conditionalFormatting sqref="W102">
    <cfRule type="cellIs" dxfId="98" priority="123" operator="equal">
      <formula>"Q"</formula>
    </cfRule>
  </conditionalFormatting>
  <conditionalFormatting sqref="N103:N104">
    <cfRule type="cellIs" dxfId="97" priority="117" operator="equal">
      <formula>0</formula>
    </cfRule>
  </conditionalFormatting>
  <conditionalFormatting sqref="U118:V118">
    <cfRule type="cellIs" dxfId="96" priority="114" operator="equal">
      <formula>"Q"</formula>
    </cfRule>
  </conditionalFormatting>
  <conditionalFormatting sqref="V119:V120">
    <cfRule type="cellIs" dxfId="95" priority="112" operator="equal">
      <formula>"???"</formula>
    </cfRule>
    <cfRule type="cellIs" dxfId="94" priority="113" operator="greaterThanOrEqual">
      <formula>0.5</formula>
    </cfRule>
  </conditionalFormatting>
  <conditionalFormatting sqref="U119:U120">
    <cfRule type="cellIs" dxfId="93" priority="111" operator="equal">
      <formula>"Q"</formula>
    </cfRule>
  </conditionalFormatting>
  <conditionalFormatting sqref="M119:N119 R119:S119 S120 P119:P129 R120:R129">
    <cfRule type="cellIs" dxfId="92" priority="110" operator="equal">
      <formula>0</formula>
    </cfRule>
  </conditionalFormatting>
  <conditionalFormatting sqref="M120:N120">
    <cfRule type="cellIs" dxfId="91" priority="109" operator="equal">
      <formula>0</formula>
    </cfRule>
  </conditionalFormatting>
  <conditionalFormatting sqref="W118">
    <cfRule type="cellIs" dxfId="90" priority="108" operator="equal">
      <formula>"Q"</formula>
    </cfRule>
  </conditionalFormatting>
  <conditionalFormatting sqref="O119:O129">
    <cfRule type="cellIs" dxfId="89" priority="107" operator="equal">
      <formula>0</formula>
    </cfRule>
  </conditionalFormatting>
  <conditionalFormatting sqref="V121:V129">
    <cfRule type="cellIs" dxfId="88" priority="105" operator="equal">
      <formula>"???"</formula>
    </cfRule>
    <cfRule type="cellIs" dxfId="87" priority="106" operator="greaterThanOrEqual">
      <formula>0.5</formula>
    </cfRule>
  </conditionalFormatting>
  <conditionalFormatting sqref="U121:U129">
    <cfRule type="cellIs" dxfId="86" priority="104" operator="equal">
      <formula>"Q"</formula>
    </cfRule>
  </conditionalFormatting>
  <conditionalFormatting sqref="S121:S129 P121:P129">
    <cfRule type="cellIs" dxfId="85" priority="103" operator="equal">
      <formula>0</formula>
    </cfRule>
  </conditionalFormatting>
  <conditionalFormatting sqref="M121:N129 N119:N120">
    <cfRule type="cellIs" dxfId="84" priority="102" operator="equal">
      <formula>0</formula>
    </cfRule>
  </conditionalFormatting>
  <conditionalFormatting sqref="O121:O129">
    <cfRule type="cellIs" dxfId="83" priority="101" operator="equal">
      <formula>0</formula>
    </cfRule>
  </conditionalFormatting>
  <conditionalFormatting sqref="I126:AA129 I119:X125 Z119:AA125">
    <cfRule type="cellIs" dxfId="82" priority="100" operator="equal">
      <formula>0</formula>
    </cfRule>
  </conditionalFormatting>
  <conditionalFormatting sqref="U131:V131">
    <cfRule type="cellIs" dxfId="81" priority="99" operator="equal">
      <formula>"Q"</formula>
    </cfRule>
  </conditionalFormatting>
  <conditionalFormatting sqref="V132:V133">
    <cfRule type="cellIs" dxfId="80" priority="97" operator="equal">
      <formula>"???"</formula>
    </cfRule>
    <cfRule type="cellIs" dxfId="79" priority="98" operator="greaterThanOrEqual">
      <formula>0.5</formula>
    </cfRule>
  </conditionalFormatting>
  <conditionalFormatting sqref="U132:U133">
    <cfRule type="cellIs" dxfId="78" priority="96" operator="equal">
      <formula>"Q"</formula>
    </cfRule>
  </conditionalFormatting>
  <conditionalFormatting sqref="M132:N132 R132:S132 S133 P132:P142 R133:R142">
    <cfRule type="cellIs" dxfId="77" priority="95" operator="equal">
      <formula>0</formula>
    </cfRule>
  </conditionalFormatting>
  <conditionalFormatting sqref="M133:N133">
    <cfRule type="cellIs" dxfId="76" priority="94" operator="equal">
      <formula>0</formula>
    </cfRule>
  </conditionalFormatting>
  <conditionalFormatting sqref="W131">
    <cfRule type="cellIs" dxfId="75" priority="93" operator="equal">
      <formula>"Q"</formula>
    </cfRule>
  </conditionalFormatting>
  <conditionalFormatting sqref="O132:O142">
    <cfRule type="cellIs" dxfId="74" priority="92" operator="equal">
      <formula>0</formula>
    </cfRule>
  </conditionalFormatting>
  <conditionalFormatting sqref="V134:V142">
    <cfRule type="cellIs" dxfId="73" priority="90" operator="equal">
      <formula>"???"</formula>
    </cfRule>
    <cfRule type="cellIs" dxfId="72" priority="91" operator="greaterThanOrEqual">
      <formula>0.5</formula>
    </cfRule>
  </conditionalFormatting>
  <conditionalFormatting sqref="U134:U142">
    <cfRule type="cellIs" dxfId="71" priority="89" operator="equal">
      <formula>"Q"</formula>
    </cfRule>
  </conditionalFormatting>
  <conditionalFormatting sqref="S134:S142 P134:P142">
    <cfRule type="cellIs" dxfId="70" priority="88" operator="equal">
      <formula>0</formula>
    </cfRule>
  </conditionalFormatting>
  <conditionalFormatting sqref="M134:N142 N132:N133">
    <cfRule type="cellIs" dxfId="69" priority="87" operator="equal">
      <formula>0</formula>
    </cfRule>
  </conditionalFormatting>
  <conditionalFormatting sqref="O134:O142">
    <cfRule type="cellIs" dxfId="68" priority="86" operator="equal">
      <formula>0</formula>
    </cfRule>
  </conditionalFormatting>
  <conditionalFormatting sqref="I132:AA142">
    <cfRule type="cellIs" dxfId="67" priority="85" operator="equal">
      <formula>0</formula>
    </cfRule>
  </conditionalFormatting>
  <conditionalFormatting sqref="O78">
    <cfRule type="cellIs" dxfId="66" priority="51" operator="equal">
      <formula>0</formula>
    </cfRule>
  </conditionalFormatting>
  <conditionalFormatting sqref="O77">
    <cfRule type="cellIs" dxfId="65" priority="50" operator="equal">
      <formula>0</formula>
    </cfRule>
  </conditionalFormatting>
  <conditionalFormatting sqref="U55:V55">
    <cfRule type="cellIs" dxfId="64" priority="49" operator="equal">
      <formula>"Q"</formula>
    </cfRule>
  </conditionalFormatting>
  <conditionalFormatting sqref="V56:V57">
    <cfRule type="cellIs" dxfId="63" priority="47" operator="equal">
      <formula>"???"</formula>
    </cfRule>
    <cfRule type="cellIs" dxfId="62" priority="48" operator="greaterThanOrEqual">
      <formula>0.5</formula>
    </cfRule>
  </conditionalFormatting>
  <conditionalFormatting sqref="U56:U57">
    <cfRule type="cellIs" dxfId="61" priority="46" operator="equal">
      <formula>"Q"</formula>
    </cfRule>
  </conditionalFormatting>
  <conditionalFormatting sqref="M56:N56 R56:S56 S57 P56:P62 R57:R62">
    <cfRule type="cellIs" dxfId="60" priority="45" operator="equal">
      <formula>0</formula>
    </cfRule>
  </conditionalFormatting>
  <conditionalFormatting sqref="M57:N57">
    <cfRule type="cellIs" dxfId="59" priority="44" operator="equal">
      <formula>0</formula>
    </cfRule>
  </conditionalFormatting>
  <conditionalFormatting sqref="W55">
    <cfRule type="cellIs" dxfId="58" priority="43" operator="equal">
      <formula>"Q"</formula>
    </cfRule>
  </conditionalFormatting>
  <conditionalFormatting sqref="O56:O62">
    <cfRule type="cellIs" dxfId="57" priority="42" operator="equal">
      <formula>0</formula>
    </cfRule>
  </conditionalFormatting>
  <conditionalFormatting sqref="V58:V62">
    <cfRule type="cellIs" dxfId="56" priority="40" operator="equal">
      <formula>"???"</formula>
    </cfRule>
    <cfRule type="cellIs" dxfId="55" priority="41" operator="greaterThanOrEqual">
      <formula>0.5</formula>
    </cfRule>
  </conditionalFormatting>
  <conditionalFormatting sqref="U58:U62">
    <cfRule type="cellIs" dxfId="54" priority="39" operator="equal">
      <formula>"Q"</formula>
    </cfRule>
  </conditionalFormatting>
  <conditionalFormatting sqref="S58:S62 P58:P62">
    <cfRule type="cellIs" dxfId="53" priority="38" operator="equal">
      <formula>0</formula>
    </cfRule>
  </conditionalFormatting>
  <conditionalFormatting sqref="M58:N62 N56:N57">
    <cfRule type="cellIs" dxfId="52" priority="37" operator="equal">
      <formula>0</formula>
    </cfRule>
  </conditionalFormatting>
  <conditionalFormatting sqref="O58:O62">
    <cfRule type="cellIs" dxfId="51" priority="36" operator="equal">
      <formula>0</formula>
    </cfRule>
  </conditionalFormatting>
  <conditionalFormatting sqref="I56:AA62">
    <cfRule type="cellIs" dxfId="50" priority="35" operator="equal">
      <formula>0</formula>
    </cfRule>
  </conditionalFormatting>
  <conditionalFormatting sqref="V110">
    <cfRule type="cellIs" dxfId="49" priority="33" operator="equal">
      <formula>"???"</formula>
    </cfRule>
    <cfRule type="cellIs" dxfId="48" priority="34" operator="greaterThanOrEqual">
      <formula>0.5</formula>
    </cfRule>
  </conditionalFormatting>
  <conditionalFormatting sqref="U110">
    <cfRule type="cellIs" dxfId="47" priority="32" operator="equal">
      <formula>"Q"</formula>
    </cfRule>
  </conditionalFormatting>
  <conditionalFormatting sqref="R110:S110 M110:P110">
    <cfRule type="cellIs" dxfId="46" priority="31" operator="equal">
      <formula>0</formula>
    </cfRule>
  </conditionalFormatting>
  <conditionalFormatting sqref="I110:X110 AA110">
    <cfRule type="cellIs" dxfId="45" priority="30" operator="equal">
      <formula>0</formula>
    </cfRule>
  </conditionalFormatting>
  <conditionalFormatting sqref="V111">
    <cfRule type="cellIs" dxfId="44" priority="28" operator="equal">
      <formula>"???"</formula>
    </cfRule>
    <cfRule type="cellIs" dxfId="43" priority="29" operator="greaterThanOrEqual">
      <formula>0.5</formula>
    </cfRule>
  </conditionalFormatting>
  <conditionalFormatting sqref="U111">
    <cfRule type="cellIs" dxfId="42" priority="27" operator="equal">
      <formula>"Q"</formula>
    </cfRule>
  </conditionalFormatting>
  <conditionalFormatting sqref="R111:S111 M111:P111">
    <cfRule type="cellIs" dxfId="41" priority="26" operator="equal">
      <formula>0</formula>
    </cfRule>
  </conditionalFormatting>
  <conditionalFormatting sqref="I111:X111 AA111">
    <cfRule type="cellIs" dxfId="40" priority="25" operator="equal">
      <formula>0</formula>
    </cfRule>
  </conditionalFormatting>
  <conditionalFormatting sqref="V112">
    <cfRule type="cellIs" dxfId="39" priority="23" operator="equal">
      <formula>"???"</formula>
    </cfRule>
    <cfRule type="cellIs" dxfId="38" priority="24" operator="greaterThanOrEqual">
      <formula>0.5</formula>
    </cfRule>
  </conditionalFormatting>
  <conditionalFormatting sqref="U112">
    <cfRule type="cellIs" dxfId="37" priority="22" operator="equal">
      <formula>"Q"</formula>
    </cfRule>
  </conditionalFormatting>
  <conditionalFormatting sqref="R112:S112 M112:P112">
    <cfRule type="cellIs" dxfId="36" priority="21" operator="equal">
      <formula>0</formula>
    </cfRule>
  </conditionalFormatting>
  <conditionalFormatting sqref="I112:X112 AA112">
    <cfRule type="cellIs" dxfId="35" priority="20" operator="equal">
      <formula>0</formula>
    </cfRule>
  </conditionalFormatting>
  <conditionalFormatting sqref="Y110">
    <cfRule type="cellIs" dxfId="34" priority="19" operator="equal">
      <formula>0</formula>
    </cfRule>
  </conditionalFormatting>
  <conditionalFormatting sqref="Y111">
    <cfRule type="cellIs" dxfId="33" priority="18" operator="equal">
      <formula>0</formula>
    </cfRule>
  </conditionalFormatting>
  <conditionalFormatting sqref="Y112">
    <cfRule type="cellIs" dxfId="32" priority="17" operator="equal">
      <formula>0</formula>
    </cfRule>
  </conditionalFormatting>
  <conditionalFormatting sqref="Y119">
    <cfRule type="cellIs" dxfId="31" priority="16" operator="equal">
      <formula>0</formula>
    </cfRule>
  </conditionalFormatting>
  <conditionalFormatting sqref="Y120">
    <cfRule type="cellIs" dxfId="30" priority="15" operator="equal">
      <formula>0</formula>
    </cfRule>
  </conditionalFormatting>
  <conditionalFormatting sqref="Y121">
    <cfRule type="cellIs" dxfId="29" priority="14" operator="equal">
      <formula>0</formula>
    </cfRule>
  </conditionalFormatting>
  <conditionalFormatting sqref="Y122">
    <cfRule type="cellIs" dxfId="28" priority="13" operator="equal">
      <formula>0</formula>
    </cfRule>
  </conditionalFormatting>
  <conditionalFormatting sqref="Y123">
    <cfRule type="cellIs" dxfId="27" priority="12" operator="equal">
      <formula>0</formula>
    </cfRule>
  </conditionalFormatting>
  <conditionalFormatting sqref="Y124">
    <cfRule type="cellIs" dxfId="26" priority="11" operator="equal">
      <formula>0</formula>
    </cfRule>
  </conditionalFormatting>
  <conditionalFormatting sqref="Y125">
    <cfRule type="cellIs" dxfId="25" priority="10" operator="equal">
      <formula>0</formula>
    </cfRule>
  </conditionalFormatting>
  <conditionalFormatting sqref="V116">
    <cfRule type="cellIs" dxfId="24" priority="8" operator="equal">
      <formula>"???"</formula>
    </cfRule>
    <cfRule type="cellIs" dxfId="23" priority="9" operator="greaterThanOrEqual">
      <formula>0.5</formula>
    </cfRule>
  </conditionalFormatting>
  <conditionalFormatting sqref="U116">
    <cfRule type="cellIs" dxfId="22" priority="7" operator="equal">
      <formula>"Q"</formula>
    </cfRule>
  </conditionalFormatting>
  <conditionalFormatting sqref="M116:P116 R116:S116">
    <cfRule type="cellIs" dxfId="21" priority="6" operator="equal">
      <formula>0</formula>
    </cfRule>
  </conditionalFormatting>
  <conditionalFormatting sqref="I116:Y116 AA116">
    <cfRule type="cellIs" dxfId="20" priority="5" operator="equal">
      <formula>0</formula>
    </cfRule>
  </conditionalFormatting>
  <conditionalFormatting sqref="Z110">
    <cfRule type="cellIs" dxfId="19" priority="4" operator="equal">
      <formula>0</formula>
    </cfRule>
  </conditionalFormatting>
  <conditionalFormatting sqref="Z111">
    <cfRule type="cellIs" dxfId="18" priority="3" operator="equal">
      <formula>0</formula>
    </cfRule>
  </conditionalFormatting>
  <conditionalFormatting sqref="Z112">
    <cfRule type="cellIs" dxfId="17" priority="2" operator="equal">
      <formula>0</formula>
    </cfRule>
  </conditionalFormatting>
  <conditionalFormatting sqref="Z116">
    <cfRule type="cellIs" dxfId="16" priority="1" operator="equal">
      <formula>0</formula>
    </cfRule>
  </conditionalFormatting>
  <pageMargins left="0.7" right="0.7" top="0.75" bottom="0.75" header="0.3" footer="0.3"/>
  <pageSetup paperSize="9" scale="1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DF729"/>
  </sheetPr>
  <dimension ref="A1:AT22"/>
  <sheetViews>
    <sheetView showGridLines="0" topLeftCell="A13" zoomScale="80" zoomScaleNormal="80" workbookViewId="0">
      <selection activeCell="A17" sqref="A17:B18"/>
    </sheetView>
  </sheetViews>
  <sheetFormatPr baseColWidth="10" defaultColWidth="8.6640625" defaultRowHeight="13" outlineLevelRow="1" outlineLevelCol="1" x14ac:dyDescent="0.15"/>
  <cols>
    <col min="1" max="1" width="9.5" customWidth="1" outlineLevel="1"/>
    <col min="2" max="2" width="5.5" style="187" customWidth="1"/>
    <col min="3" max="3" width="7.83203125" style="194" customWidth="1"/>
    <col min="4" max="4" width="36.83203125" style="193" customWidth="1"/>
    <col min="5" max="5" width="26.83203125" style="193" customWidth="1" outlineLevel="1"/>
    <col min="6" max="6" width="19.1640625" style="186" customWidth="1" outlineLevel="1"/>
    <col min="7" max="14" width="8" style="186" customWidth="1"/>
    <col min="15" max="15" width="9.33203125" style="186" customWidth="1"/>
    <col min="16" max="17" width="7.1640625" style="186" customWidth="1"/>
    <col min="18" max="18" width="9.33203125" style="186" customWidth="1"/>
    <col min="19" max="21" width="7.1640625" style="186" customWidth="1"/>
    <col min="22" max="22" width="9.1640625" style="186" customWidth="1"/>
    <col min="23" max="23" width="9.33203125" style="186" customWidth="1"/>
    <col min="24" max="25" width="7.1640625" style="186" customWidth="1"/>
    <col min="26" max="26" width="9.33203125" style="186" customWidth="1"/>
    <col min="27" max="28" width="7.1640625" style="186" customWidth="1"/>
    <col min="29" max="29" width="9.33203125" style="186" customWidth="1"/>
    <col min="30" max="31" width="7.1640625" style="186" customWidth="1"/>
    <col min="32" max="32" width="1.6640625" customWidth="1"/>
    <col min="33" max="33" width="11.6640625" style="186" customWidth="1"/>
    <col min="34" max="34" width="8.5" style="186" customWidth="1"/>
    <col min="35" max="35" width="2.1640625" style="186" customWidth="1"/>
    <col min="36" max="44" width="3.33203125" style="188" customWidth="1"/>
    <col min="45" max="45" width="3.83203125" style="186" customWidth="1"/>
    <col min="46" max="16384" width="8.6640625" style="186"/>
  </cols>
  <sheetData>
    <row r="1" spans="1:45" ht="14" hidden="1" thickBot="1" x14ac:dyDescent="0.2">
      <c r="A1" s="185"/>
      <c r="B1" s="185"/>
      <c r="C1" s="185"/>
      <c r="D1" s="185">
        <v>2</v>
      </c>
      <c r="E1" s="185">
        <v>3</v>
      </c>
      <c r="F1" s="185">
        <v>4</v>
      </c>
      <c r="G1" s="185">
        <v>5</v>
      </c>
      <c r="H1" s="185">
        <v>6</v>
      </c>
      <c r="I1" s="185">
        <v>7</v>
      </c>
      <c r="J1" s="185">
        <v>8</v>
      </c>
      <c r="K1" s="185">
        <v>9</v>
      </c>
      <c r="L1" s="185">
        <v>10</v>
      </c>
      <c r="M1" s="185">
        <v>11</v>
      </c>
      <c r="N1" s="185">
        <v>12</v>
      </c>
      <c r="O1" s="185">
        <v>13</v>
      </c>
      <c r="P1" s="185">
        <v>14</v>
      </c>
      <c r="Q1" s="185">
        <v>15</v>
      </c>
      <c r="R1" s="185">
        <v>16</v>
      </c>
      <c r="S1" s="185">
        <v>17</v>
      </c>
      <c r="T1" s="185">
        <v>18</v>
      </c>
      <c r="U1" s="185">
        <v>19</v>
      </c>
      <c r="V1" s="185">
        <v>20</v>
      </c>
      <c r="W1" s="185">
        <v>21</v>
      </c>
      <c r="X1" s="185">
        <v>22</v>
      </c>
      <c r="Y1" s="185">
        <v>23</v>
      </c>
      <c r="Z1" s="185">
        <v>24</v>
      </c>
      <c r="AA1" s="185">
        <v>25</v>
      </c>
      <c r="AB1" s="185">
        <v>26</v>
      </c>
      <c r="AC1" s="185">
        <v>27</v>
      </c>
      <c r="AD1" s="185">
        <v>28</v>
      </c>
      <c r="AE1" s="185">
        <v>29</v>
      </c>
      <c r="AF1" s="185">
        <v>30</v>
      </c>
      <c r="AG1" s="185">
        <v>31</v>
      </c>
      <c r="AH1" s="185">
        <v>32</v>
      </c>
      <c r="AI1" s="185">
        <v>33</v>
      </c>
      <c r="AJ1" s="185">
        <v>34</v>
      </c>
      <c r="AK1" s="185">
        <v>35</v>
      </c>
      <c r="AL1" s="185">
        <v>36</v>
      </c>
      <c r="AM1" s="185">
        <v>37</v>
      </c>
      <c r="AN1" s="185">
        <v>38</v>
      </c>
      <c r="AO1" s="185">
        <v>39</v>
      </c>
      <c r="AP1" s="185">
        <v>40</v>
      </c>
      <c r="AQ1" s="185">
        <v>41</v>
      </c>
      <c r="AR1" s="185">
        <v>42</v>
      </c>
      <c r="AS1" s="185">
        <v>43</v>
      </c>
    </row>
    <row r="2" spans="1:45" ht="18" hidden="1" outlineLevel="1" x14ac:dyDescent="0.15">
      <c r="C2"/>
      <c r="D2"/>
      <c r="E2"/>
      <c r="F2"/>
      <c r="G2"/>
      <c r="H2"/>
      <c r="I2"/>
      <c r="J2"/>
      <c r="K2"/>
      <c r="M2"/>
      <c r="N2"/>
      <c r="O2"/>
      <c r="P2"/>
      <c r="R2"/>
      <c r="S2"/>
      <c r="U2"/>
      <c r="V2"/>
      <c r="X2"/>
      <c r="AA2"/>
      <c r="AM2" s="220" t="s">
        <v>16</v>
      </c>
      <c r="AN2" s="220"/>
      <c r="AP2" s="220" t="s">
        <v>17</v>
      </c>
    </row>
    <row r="3" spans="1:45" ht="14" hidden="1" outlineLevel="1" x14ac:dyDescent="0.15">
      <c r="C3"/>
      <c r="D3"/>
      <c r="E3"/>
      <c r="F3"/>
      <c r="G3"/>
      <c r="H3"/>
      <c r="I3"/>
      <c r="J3"/>
      <c r="K3"/>
      <c r="M3"/>
      <c r="N3"/>
      <c r="O3"/>
      <c r="P3"/>
      <c r="R3"/>
      <c r="S3"/>
      <c r="U3"/>
      <c r="V3"/>
      <c r="X3"/>
      <c r="AA3"/>
      <c r="AM3" s="219">
        <v>1</v>
      </c>
      <c r="AP3" s="221">
        <v>7</v>
      </c>
    </row>
    <row r="4" spans="1:45" ht="14" hidden="1" outlineLevel="1" x14ac:dyDescent="0.15">
      <c r="C4"/>
      <c r="D4"/>
      <c r="E4"/>
      <c r="F4"/>
      <c r="G4"/>
      <c r="H4"/>
      <c r="I4"/>
      <c r="J4"/>
      <c r="K4"/>
      <c r="M4"/>
      <c r="N4"/>
      <c r="O4"/>
      <c r="P4"/>
      <c r="R4"/>
      <c r="S4"/>
      <c r="U4"/>
      <c r="V4"/>
      <c r="X4"/>
      <c r="AA4"/>
      <c r="AM4" s="219">
        <v>2</v>
      </c>
      <c r="AP4" s="221">
        <v>5</v>
      </c>
    </row>
    <row r="5" spans="1:45" ht="14" hidden="1" outlineLevel="1" x14ac:dyDescent="0.15">
      <c r="C5"/>
      <c r="D5"/>
      <c r="E5"/>
      <c r="F5"/>
      <c r="G5"/>
      <c r="H5"/>
      <c r="I5"/>
      <c r="J5"/>
      <c r="K5"/>
      <c r="M5"/>
      <c r="N5"/>
      <c r="O5"/>
      <c r="P5"/>
      <c r="R5"/>
      <c r="S5"/>
      <c r="U5"/>
      <c r="V5"/>
      <c r="AM5" s="219">
        <v>3</v>
      </c>
      <c r="AP5" s="221">
        <v>4</v>
      </c>
    </row>
    <row r="6" spans="1:45" ht="14" hidden="1" outlineLevel="1" x14ac:dyDescent="0.15">
      <c r="C6"/>
      <c r="D6"/>
      <c r="E6"/>
      <c r="F6"/>
      <c r="G6"/>
      <c r="H6"/>
      <c r="I6"/>
      <c r="J6"/>
      <c r="K6"/>
      <c r="L6" s="190"/>
      <c r="AM6" s="219">
        <v>4</v>
      </c>
      <c r="AP6" s="221">
        <v>3</v>
      </c>
    </row>
    <row r="7" spans="1:45" ht="14" hidden="1" outlineLevel="1" x14ac:dyDescent="0.15">
      <c r="C7"/>
      <c r="D7"/>
      <c r="E7"/>
      <c r="F7"/>
      <c r="G7"/>
      <c r="H7"/>
      <c r="I7"/>
      <c r="J7"/>
      <c r="K7"/>
      <c r="L7" s="190"/>
      <c r="AM7" s="219">
        <v>5</v>
      </c>
      <c r="AP7" s="221">
        <v>2</v>
      </c>
    </row>
    <row r="8" spans="1:45" ht="14" hidden="1" outlineLevel="1" x14ac:dyDescent="0.15">
      <c r="C8" s="191"/>
      <c r="D8" s="192"/>
      <c r="E8" s="192"/>
      <c r="L8" s="190"/>
      <c r="AG8"/>
      <c r="AH8"/>
      <c r="AM8" s="219">
        <v>6</v>
      </c>
      <c r="AP8" s="221">
        <v>1</v>
      </c>
    </row>
    <row r="9" spans="1:45" ht="14" hidden="1" outlineLevel="1" x14ac:dyDescent="0.15">
      <c r="C9" s="191"/>
      <c r="D9" s="192"/>
      <c r="E9" s="192"/>
      <c r="L9" s="190"/>
      <c r="AG9"/>
      <c r="AH9"/>
      <c r="AM9" s="219">
        <v>7</v>
      </c>
      <c r="AP9" s="222">
        <v>0</v>
      </c>
    </row>
    <row r="10" spans="1:45" ht="14" hidden="1" outlineLevel="1" x14ac:dyDescent="0.15">
      <c r="C10" s="192"/>
      <c r="AG10"/>
      <c r="AH10"/>
      <c r="AM10" s="219">
        <v>8</v>
      </c>
      <c r="AP10" s="222">
        <v>0</v>
      </c>
    </row>
    <row r="11" spans="1:45" ht="14" hidden="1" outlineLevel="1" x14ac:dyDescent="0.15">
      <c r="C11" s="192"/>
      <c r="AM11" s="219">
        <v>9</v>
      </c>
      <c r="AP11" s="222">
        <v>0</v>
      </c>
    </row>
    <row r="12" spans="1:45" ht="14" hidden="1" outlineLevel="1" x14ac:dyDescent="0.15">
      <c r="C12" s="192"/>
      <c r="AM12" s="219">
        <v>10</v>
      </c>
      <c r="AP12" s="222">
        <v>0</v>
      </c>
    </row>
    <row r="13" spans="1:45" ht="14" collapsed="1" x14ac:dyDescent="0.15">
      <c r="C13" s="192"/>
      <c r="AM13" s="189"/>
      <c r="AP13" s="223"/>
    </row>
    <row r="14" spans="1:45" ht="14" x14ac:dyDescent="0.15">
      <c r="C14" s="192"/>
      <c r="AM14" s="189"/>
      <c r="AP14" s="223"/>
    </row>
    <row r="15" spans="1:45" ht="14" x14ac:dyDescent="0.15">
      <c r="C15" s="192"/>
      <c r="AM15" s="189"/>
      <c r="AP15" s="223"/>
    </row>
    <row r="16" spans="1:45" ht="16" x14ac:dyDescent="0.2">
      <c r="AG16" s="339">
        <f ca="1">NOW()</f>
        <v>45145.771761226853</v>
      </c>
      <c r="AH16" s="339"/>
    </row>
    <row r="17" spans="1:46" ht="15.5" customHeight="1" x14ac:dyDescent="0.15">
      <c r="A17" s="340" t="s">
        <v>111</v>
      </c>
      <c r="B17" s="340" t="s">
        <v>126</v>
      </c>
      <c r="C17" s="342" t="s">
        <v>58</v>
      </c>
      <c r="D17" s="344" t="s">
        <v>82</v>
      </c>
      <c r="E17" s="344" t="s">
        <v>45</v>
      </c>
      <c r="F17" s="346" t="s">
        <v>6</v>
      </c>
      <c r="G17" s="348" t="s">
        <v>112</v>
      </c>
      <c r="H17" s="349"/>
      <c r="I17" s="348" t="s">
        <v>113</v>
      </c>
      <c r="J17" s="349"/>
      <c r="K17" s="348" t="s">
        <v>114</v>
      </c>
      <c r="L17" s="349"/>
      <c r="M17" s="348" t="s">
        <v>115</v>
      </c>
      <c r="N17" s="349"/>
      <c r="O17" s="348" t="s">
        <v>116</v>
      </c>
      <c r="P17" s="350"/>
      <c r="Q17" s="349"/>
      <c r="R17" s="348" t="s">
        <v>117</v>
      </c>
      <c r="S17" s="350"/>
      <c r="T17" s="349"/>
      <c r="U17" s="348" t="s">
        <v>118</v>
      </c>
      <c r="V17" s="349"/>
      <c r="W17" s="348" t="s">
        <v>119</v>
      </c>
      <c r="X17" s="350"/>
      <c r="Y17" s="349"/>
      <c r="Z17" s="348" t="s">
        <v>120</v>
      </c>
      <c r="AA17" s="350"/>
      <c r="AB17" s="349"/>
      <c r="AC17" s="348" t="s">
        <v>121</v>
      </c>
      <c r="AD17" s="350"/>
      <c r="AE17" s="349"/>
      <c r="AG17" s="354" t="s">
        <v>122</v>
      </c>
      <c r="AH17" s="356" t="s">
        <v>123</v>
      </c>
      <c r="AJ17" s="351" t="s">
        <v>124</v>
      </c>
      <c r="AK17" s="351"/>
      <c r="AL17" s="351"/>
      <c r="AM17" s="351"/>
      <c r="AN17" s="351"/>
      <c r="AO17" s="351"/>
      <c r="AP17" s="351"/>
      <c r="AQ17" s="351"/>
      <c r="AR17" s="351"/>
    </row>
    <row r="18" spans="1:46" ht="15" customHeight="1" x14ac:dyDescent="0.15">
      <c r="A18" s="341"/>
      <c r="B18" s="341"/>
      <c r="C18" s="343"/>
      <c r="D18" s="345"/>
      <c r="E18" s="345"/>
      <c r="F18" s="347"/>
      <c r="G18" s="195" t="s">
        <v>54</v>
      </c>
      <c r="H18" s="195" t="s">
        <v>17</v>
      </c>
      <c r="I18" s="195" t="s">
        <v>54</v>
      </c>
      <c r="J18" s="195" t="s">
        <v>17</v>
      </c>
      <c r="K18" s="195" t="s">
        <v>54</v>
      </c>
      <c r="L18" s="195" t="s">
        <v>17</v>
      </c>
      <c r="M18" s="195" t="s">
        <v>54</v>
      </c>
      <c r="N18" s="195" t="s">
        <v>17</v>
      </c>
      <c r="O18" s="196" t="s">
        <v>125</v>
      </c>
      <c r="P18" s="195" t="s">
        <v>54</v>
      </c>
      <c r="Q18" s="195" t="s">
        <v>17</v>
      </c>
      <c r="R18" s="196" t="s">
        <v>125</v>
      </c>
      <c r="S18" s="195" t="s">
        <v>54</v>
      </c>
      <c r="T18" s="195" t="s">
        <v>17</v>
      </c>
      <c r="U18" s="195" t="s">
        <v>54</v>
      </c>
      <c r="V18" s="195" t="s">
        <v>17</v>
      </c>
      <c r="W18" s="196" t="s">
        <v>125</v>
      </c>
      <c r="X18" s="195" t="s">
        <v>54</v>
      </c>
      <c r="Y18" s="195" t="s">
        <v>17</v>
      </c>
      <c r="Z18" s="196" t="s">
        <v>125</v>
      </c>
      <c r="AA18" s="195" t="s">
        <v>54</v>
      </c>
      <c r="AB18" s="195" t="s">
        <v>17</v>
      </c>
      <c r="AC18" s="196" t="s">
        <v>125</v>
      </c>
      <c r="AD18" s="195" t="s">
        <v>54</v>
      </c>
      <c r="AE18" s="195" t="s">
        <v>17</v>
      </c>
      <c r="AG18" s="355"/>
      <c r="AH18" s="355"/>
      <c r="AJ18" s="351"/>
      <c r="AK18" s="351"/>
      <c r="AL18" s="351"/>
      <c r="AM18" s="351"/>
      <c r="AN18" s="351"/>
      <c r="AO18" s="351"/>
      <c r="AP18" s="351"/>
      <c r="AQ18" s="351"/>
      <c r="AR18" s="351"/>
    </row>
    <row r="19" spans="1:46" s="206" customFormat="1" ht="28.5" customHeight="1" x14ac:dyDescent="0.25">
      <c r="A19" s="198"/>
      <c r="B19" s="197"/>
      <c r="C19" s="199" t="s">
        <v>126</v>
      </c>
      <c r="D19" s="200"/>
      <c r="E19" s="200"/>
      <c r="F19" s="201"/>
      <c r="G19" s="214"/>
      <c r="H19" s="215"/>
      <c r="I19" s="216"/>
      <c r="J19" s="216"/>
      <c r="K19" s="352"/>
      <c r="L19" s="353"/>
      <c r="M19" s="202"/>
      <c r="N19" s="202"/>
      <c r="O19" s="203"/>
      <c r="P19" s="201"/>
      <c r="Q19" s="201"/>
      <c r="R19" s="203"/>
      <c r="S19" s="201"/>
      <c r="T19" s="201"/>
      <c r="U19" s="217"/>
      <c r="V19" s="218"/>
      <c r="W19" s="203"/>
      <c r="X19" s="201"/>
      <c r="Y19" s="201"/>
      <c r="Z19" s="203"/>
      <c r="AA19" s="201"/>
      <c r="AB19" s="201"/>
      <c r="AC19" s="203"/>
      <c r="AD19" s="201"/>
      <c r="AE19" s="201"/>
      <c r="AF19" s="204"/>
      <c r="AG19" s="205"/>
      <c r="AH19" s="205"/>
      <c r="AJ19" s="188"/>
      <c r="AK19" s="188"/>
      <c r="AL19" s="188"/>
      <c r="AM19" s="188"/>
      <c r="AN19" s="188"/>
      <c r="AO19" s="188"/>
      <c r="AP19" s="188"/>
      <c r="AQ19" s="188"/>
      <c r="AR19" s="188"/>
    </row>
    <row r="20" spans="1:46" ht="20" x14ac:dyDescent="0.25">
      <c r="A20" s="198"/>
      <c r="B20" s="207"/>
      <c r="C20" s="208"/>
      <c r="D20" s="209"/>
      <c r="E20" s="209"/>
      <c r="F20" s="210"/>
      <c r="G20" s="9"/>
      <c r="H20" s="17">
        <f>IF(G20=0,,_xlfn.IFNA(VLOOKUP(G20,$AM$3:$AP$12,2,FALSE),0))</f>
        <v>0</v>
      </c>
      <c r="I20" s="9"/>
      <c r="J20" s="17">
        <f>IF(I20=0,,_xlfn.IFNA(VLOOKUP(I20,$AM$3:$AP$12,2,FALSE),0))</f>
        <v>0</v>
      </c>
      <c r="K20" s="9"/>
      <c r="L20" s="17">
        <f>IF(K20=0,,_xlfn.IFNA(VLOOKUP(K20,$AM$3:$AP$12,2,FALSE),0))</f>
        <v>0</v>
      </c>
      <c r="M20" s="9"/>
      <c r="N20" s="17">
        <f>IF(M20=0,,_xlfn.IFNA(VLOOKUP(M20,$AM$3:$AP$12,2,FALSE),0))</f>
        <v>0</v>
      </c>
      <c r="O20" s="211"/>
      <c r="P20" s="9"/>
      <c r="Q20" s="17">
        <f>IF(P20=0,,_xlfn.IFNA(VLOOKUP(P20,$AM$3:$AP$12,2,FALSE),0))</f>
        <v>0</v>
      </c>
      <c r="R20" s="211"/>
      <c r="S20" s="9"/>
      <c r="T20" s="17">
        <f>IF(S20=0,,_xlfn.IFNA(VLOOKUP(S20,$AM$3:$AP$12,2,FALSE),0))</f>
        <v>0</v>
      </c>
      <c r="U20" s="9"/>
      <c r="V20" s="17">
        <f>IF(U20=0,,_xlfn.IFNA(VLOOKUP(U20,$AM$3:$AP$12,2,FALSE),0))</f>
        <v>0</v>
      </c>
      <c r="W20" s="211"/>
      <c r="X20" s="9"/>
      <c r="Y20" s="17">
        <f>IF(X20=0,,_xlfn.IFNA(VLOOKUP(X20,$AM$3:$AP$12,2,FALSE),0))</f>
        <v>0</v>
      </c>
      <c r="Z20" s="211"/>
      <c r="AA20" s="9"/>
      <c r="AB20" s="17">
        <f>IF(AA20=0,,_xlfn.IFNA(VLOOKUP(AA20,$AM$3:$AP$12,2,FALSE),0))</f>
        <v>0</v>
      </c>
      <c r="AC20" s="211"/>
      <c r="AD20" s="9"/>
      <c r="AE20" s="17">
        <f>IF(AD20=0,,_xlfn.IFNA(VLOOKUP(AD20,$AM$3:$AP$12,2,FALSE),0))</f>
        <v>0</v>
      </c>
      <c r="AF20" s="212"/>
      <c r="AG20" s="213">
        <f>H20+J20+L20+N20+Q20+T20+V20+Y20+AB20+AE20</f>
        <v>0</v>
      </c>
      <c r="AH20" s="15"/>
      <c r="AI20" s="206"/>
      <c r="AJ20" s="121">
        <f>G20</f>
        <v>0</v>
      </c>
      <c r="AK20" s="121">
        <f>I20</f>
        <v>0</v>
      </c>
      <c r="AL20" s="121">
        <f>K20</f>
        <v>0</v>
      </c>
      <c r="AM20" s="121">
        <f>M20</f>
        <v>0</v>
      </c>
      <c r="AN20" s="121">
        <f>P20</f>
        <v>0</v>
      </c>
      <c r="AO20" s="121">
        <f>S20</f>
        <v>0</v>
      </c>
      <c r="AP20" s="121">
        <f>U20</f>
        <v>0</v>
      </c>
      <c r="AQ20" s="121">
        <f>X20</f>
        <v>0</v>
      </c>
      <c r="AR20" s="121">
        <f>AA20</f>
        <v>0</v>
      </c>
      <c r="AS20" s="121">
        <f>AD20</f>
        <v>0</v>
      </c>
      <c r="AT20" s="206"/>
    </row>
    <row r="21" spans="1:46" ht="20" x14ac:dyDescent="0.25">
      <c r="A21" s="198"/>
      <c r="B21" s="207"/>
      <c r="C21" s="208"/>
      <c r="D21" s="209"/>
      <c r="E21" s="209"/>
      <c r="F21" s="210"/>
      <c r="G21" s="9"/>
      <c r="H21" s="17">
        <f>IF(G21=0,,_xlfn.IFNA(VLOOKUP(G21,$AM$3:$AP$12,2,FALSE),0))</f>
        <v>0</v>
      </c>
      <c r="I21" s="9"/>
      <c r="J21" s="17">
        <f>IF(I21=0,,_xlfn.IFNA(VLOOKUP(I21,$AM$3:$AP$12,2,FALSE),0))</f>
        <v>0</v>
      </c>
      <c r="K21" s="9"/>
      <c r="L21" s="17">
        <f>IF(K21=0,,_xlfn.IFNA(VLOOKUP(K21,$AM$3:$AP$12,2,FALSE),0))</f>
        <v>0</v>
      </c>
      <c r="M21" s="9"/>
      <c r="N21" s="17">
        <f>IF(M21=0,,_xlfn.IFNA(VLOOKUP(M21,$AM$3:$AP$12,2,FALSE),0))</f>
        <v>0</v>
      </c>
      <c r="O21" s="211"/>
      <c r="P21" s="9"/>
      <c r="Q21" s="17">
        <f>IF(P21=0,,_xlfn.IFNA(VLOOKUP(P21,$AM$3:$AP$12,2,FALSE),0))</f>
        <v>0</v>
      </c>
      <c r="R21" s="211"/>
      <c r="S21" s="9"/>
      <c r="T21" s="17">
        <f>IF(S21=0,,_xlfn.IFNA(VLOOKUP(S21,$AM$3:$AP$12,2,FALSE),0))</f>
        <v>0</v>
      </c>
      <c r="U21" s="9"/>
      <c r="V21" s="17">
        <f>IF(U21=0,,_xlfn.IFNA(VLOOKUP(U21,$AM$3:$AP$12,2,FALSE),0))</f>
        <v>0</v>
      </c>
      <c r="W21" s="211"/>
      <c r="X21" s="9"/>
      <c r="Y21" s="17">
        <f>IF(X21=0,,_xlfn.IFNA(VLOOKUP(X21,$AM$3:$AP$12,2,FALSE),0))</f>
        <v>0</v>
      </c>
      <c r="Z21" s="211"/>
      <c r="AA21" s="9"/>
      <c r="AB21" s="17">
        <f>IF(AA21=0,,_xlfn.IFNA(VLOOKUP(AA21,$AM$3:$AP$12,2,FALSE),0))</f>
        <v>0</v>
      </c>
      <c r="AC21" s="211"/>
      <c r="AD21" s="9"/>
      <c r="AE21" s="17">
        <f>IF(AD21=0,,_xlfn.IFNA(VLOOKUP(AD21,$AM$3:$AP$12,2,FALSE),0))</f>
        <v>0</v>
      </c>
      <c r="AF21" s="212"/>
      <c r="AG21" s="213">
        <f t="shared" ref="AG21:AG22" si="0">H21+J21+L21+N21+Q21+T21+V21+Y21+AB21+AE21</f>
        <v>0</v>
      </c>
      <c r="AH21" s="15"/>
      <c r="AI21" s="206"/>
      <c r="AJ21" s="121">
        <f t="shared" ref="AJ21:AJ22" si="1">G21</f>
        <v>0</v>
      </c>
      <c r="AK21" s="121">
        <f t="shared" ref="AK21:AK22" si="2">I21</f>
        <v>0</v>
      </c>
      <c r="AL21" s="121">
        <f t="shared" ref="AL21:AL22" si="3">K21</f>
        <v>0</v>
      </c>
      <c r="AM21" s="121">
        <f t="shared" ref="AM21:AM22" si="4">M21</f>
        <v>0</v>
      </c>
      <c r="AN21" s="121">
        <f t="shared" ref="AN21:AN22" si="5">P21</f>
        <v>0</v>
      </c>
      <c r="AO21" s="121">
        <f t="shared" ref="AO21:AO22" si="6">S21</f>
        <v>0</v>
      </c>
      <c r="AP21" s="121">
        <f t="shared" ref="AP21:AP22" si="7">U21</f>
        <v>0</v>
      </c>
      <c r="AQ21" s="121">
        <f t="shared" ref="AQ21:AQ22" si="8">X21</f>
        <v>0</v>
      </c>
      <c r="AR21" s="121">
        <f t="shared" ref="AR21:AR22" si="9">AA21</f>
        <v>0</v>
      </c>
      <c r="AS21" s="121">
        <f t="shared" ref="AS21:AS22" si="10">AD21</f>
        <v>0</v>
      </c>
      <c r="AT21" s="206"/>
    </row>
    <row r="22" spans="1:46" ht="20" x14ac:dyDescent="0.25">
      <c r="A22" s="198"/>
      <c r="B22" s="207"/>
      <c r="C22" s="208"/>
      <c r="D22" s="209"/>
      <c r="E22" s="209"/>
      <c r="F22" s="210"/>
      <c r="G22" s="9"/>
      <c r="H22" s="17">
        <f>IF(G22=0,,_xlfn.IFNA(VLOOKUP(G22,$AM$3:$AP$12,2,FALSE),0))</f>
        <v>0</v>
      </c>
      <c r="I22" s="9"/>
      <c r="J22" s="17">
        <f>IF(I22=0,,_xlfn.IFNA(VLOOKUP(I22,$AM$3:$AP$12,2,FALSE),0))</f>
        <v>0</v>
      </c>
      <c r="K22" s="9"/>
      <c r="L22" s="17">
        <f>IF(K22=0,,_xlfn.IFNA(VLOOKUP(K22,$AM$3:$AP$12,2,FALSE),0))</f>
        <v>0</v>
      </c>
      <c r="M22" s="9"/>
      <c r="N22" s="17">
        <f>IF(M22=0,,_xlfn.IFNA(VLOOKUP(M22,$AM$3:$AP$12,2,FALSE),0))</f>
        <v>0</v>
      </c>
      <c r="O22" s="211"/>
      <c r="P22" s="9"/>
      <c r="Q22" s="17">
        <f>IF(P22=0,,_xlfn.IFNA(VLOOKUP(P22,$AM$3:$AP$12,2,FALSE),0))</f>
        <v>0</v>
      </c>
      <c r="R22" s="211"/>
      <c r="S22" s="9"/>
      <c r="T22" s="17">
        <f>IF(S22=0,,_xlfn.IFNA(VLOOKUP(S22,$AM$3:$AP$12,2,FALSE),0))</f>
        <v>0</v>
      </c>
      <c r="U22" s="9"/>
      <c r="V22" s="17">
        <f>IF(U22=0,,_xlfn.IFNA(VLOOKUP(U22,$AM$3:$AP$12,2,FALSE),0))</f>
        <v>0</v>
      </c>
      <c r="W22" s="211"/>
      <c r="X22" s="9"/>
      <c r="Y22" s="17">
        <f>IF(X22=0,,_xlfn.IFNA(VLOOKUP(X22,$AM$3:$AP$12,2,FALSE),0))</f>
        <v>0</v>
      </c>
      <c r="Z22" s="211"/>
      <c r="AA22" s="9"/>
      <c r="AB22" s="17">
        <f>IF(AA22=0,,_xlfn.IFNA(VLOOKUP(AA22,$AM$3:$AP$12,2,FALSE),0))</f>
        <v>0</v>
      </c>
      <c r="AC22" s="211"/>
      <c r="AD22" s="9"/>
      <c r="AE22" s="17">
        <f>IF(AD22=0,,_xlfn.IFNA(VLOOKUP(AD22,$AM$3:$AP$12,2,FALSE),0))</f>
        <v>0</v>
      </c>
      <c r="AF22" s="212"/>
      <c r="AG22" s="213">
        <f t="shared" si="0"/>
        <v>0</v>
      </c>
      <c r="AH22" s="15"/>
      <c r="AI22" s="206"/>
      <c r="AJ22" s="121">
        <f t="shared" si="1"/>
        <v>0</v>
      </c>
      <c r="AK22" s="121">
        <f t="shared" si="2"/>
        <v>0</v>
      </c>
      <c r="AL22" s="121">
        <f t="shared" si="3"/>
        <v>0</v>
      </c>
      <c r="AM22" s="121">
        <f t="shared" si="4"/>
        <v>0</v>
      </c>
      <c r="AN22" s="121">
        <f t="shared" si="5"/>
        <v>0</v>
      </c>
      <c r="AO22" s="121">
        <f t="shared" si="6"/>
        <v>0</v>
      </c>
      <c r="AP22" s="121">
        <f t="shared" si="7"/>
        <v>0</v>
      </c>
      <c r="AQ22" s="121">
        <f t="shared" si="8"/>
        <v>0</v>
      </c>
      <c r="AR22" s="121">
        <f t="shared" si="9"/>
        <v>0</v>
      </c>
      <c r="AS22" s="121">
        <f t="shared" si="10"/>
        <v>0</v>
      </c>
      <c r="AT22" s="206"/>
    </row>
  </sheetData>
  <mergeCells count="21">
    <mergeCell ref="AJ17:AR18"/>
    <mergeCell ref="K19:L19"/>
    <mergeCell ref="U17:V17"/>
    <mergeCell ref="W17:Y17"/>
    <mergeCell ref="Z17:AB17"/>
    <mergeCell ref="AC17:AE17"/>
    <mergeCell ref="AG17:AG18"/>
    <mergeCell ref="AH17:AH18"/>
    <mergeCell ref="R17:T17"/>
    <mergeCell ref="AG16:AH16"/>
    <mergeCell ref="A17:A18"/>
    <mergeCell ref="B17:B18"/>
    <mergeCell ref="C17:C18"/>
    <mergeCell ref="D17:D18"/>
    <mergeCell ref="E17:E18"/>
    <mergeCell ref="F17:F18"/>
    <mergeCell ref="G17:H17"/>
    <mergeCell ref="I17:J17"/>
    <mergeCell ref="K17:L17"/>
    <mergeCell ref="M17:N17"/>
    <mergeCell ref="O17:Q17"/>
  </mergeCells>
  <conditionalFormatting sqref="M19:N19 R19:T19 W19:Y19 AC19:AE19">
    <cfRule type="cellIs" dxfId="15" priority="81" operator="equal">
      <formula>0</formula>
    </cfRule>
  </conditionalFormatting>
  <conditionalFormatting sqref="G19:J19">
    <cfRule type="cellIs" dxfId="14" priority="78" operator="equal">
      <formula>0</formula>
    </cfRule>
  </conditionalFormatting>
  <conditionalFormatting sqref="AJ20:AS22">
    <cfRule type="cellIs" dxfId="13" priority="73" operator="equal">
      <formula>0</formula>
    </cfRule>
    <cfRule type="cellIs" dxfId="12" priority="74" operator="equal">
      <formula>"dnc"</formula>
    </cfRule>
    <cfRule type="cellIs" dxfId="11" priority="75" operator="equal">
      <formula>3</formula>
    </cfRule>
    <cfRule type="cellIs" dxfId="10" priority="76" operator="equal">
      <formula>2</formula>
    </cfRule>
    <cfRule type="cellIs" dxfId="9" priority="77" operator="equal">
      <formula>1</formula>
    </cfRule>
  </conditionalFormatting>
  <conditionalFormatting sqref="G20:N22 R20:T22 W20:Y22 AC20:AE22">
    <cfRule type="cellIs" dxfId="8" priority="72" operator="equal">
      <formula>0</formula>
    </cfRule>
  </conditionalFormatting>
  <conditionalFormatting sqref="U20:U22">
    <cfRule type="cellIs" dxfId="7" priority="71" operator="equal">
      <formula>0</formula>
    </cfRule>
  </conditionalFormatting>
  <conditionalFormatting sqref="O19:Q19">
    <cfRule type="cellIs" dxfId="6" priority="41" operator="equal">
      <formula>0</formula>
    </cfRule>
  </conditionalFormatting>
  <conditionalFormatting sqref="O20:P22">
    <cfRule type="cellIs" dxfId="5" priority="40" operator="equal">
      <formula>0</formula>
    </cfRule>
  </conditionalFormatting>
  <conditionalFormatting sqref="Z19:AB19">
    <cfRule type="cellIs" dxfId="4" priority="32" operator="equal">
      <formula>0</formula>
    </cfRule>
  </conditionalFormatting>
  <conditionalFormatting sqref="Z20:AA22">
    <cfRule type="cellIs" dxfId="3" priority="31" operator="equal">
      <formula>0</formula>
    </cfRule>
  </conditionalFormatting>
  <conditionalFormatting sqref="Q20:Q22">
    <cfRule type="cellIs" dxfId="2" priority="3" operator="equal">
      <formula>0</formula>
    </cfRule>
  </conditionalFormatting>
  <conditionalFormatting sqref="V20:V22">
    <cfRule type="cellIs" dxfId="1" priority="2" operator="equal">
      <formula>0</formula>
    </cfRule>
  </conditionalFormatting>
  <conditionalFormatting sqref="AB20:AB22">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SJ Guide</vt:lpstr>
      <vt:lpstr>SJ Template</vt:lpstr>
      <vt:lpstr>EQ Guide</vt:lpstr>
      <vt:lpstr>EQ Template</vt:lpstr>
      <vt:lpstr>DR Guide</vt:lpstr>
      <vt:lpstr>DR Template</vt:lpstr>
      <vt:lpstr>CT Guide</vt:lpstr>
      <vt:lpstr>CT Template</vt:lpstr>
      <vt:lpstr>Gymkhana</vt:lpstr>
      <vt:lpstr>'EQ Guide'!Print_Area</vt:lpstr>
      <vt:lpstr>'EQ Template'!Print_Area</vt:lpstr>
      <vt:lpstr>'SJ Guide'!Print_Area</vt:lpstr>
      <vt:lpstr>'SJ Template'!Print_Area</vt:lpstr>
      <vt:lpstr>'CT Template'!Print_Titles</vt:lpstr>
      <vt:lpstr>'EQ Guide'!Print_Titles</vt:lpstr>
      <vt:lpstr>'EQ Template'!Print_Titles</vt:lpstr>
      <vt:lpstr>'SJ Guide'!Print_Titles</vt:lpstr>
      <vt:lpstr>'SJ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dc:creator>
  <cp:lastModifiedBy>Microsoft Office User</cp:lastModifiedBy>
  <cp:lastPrinted>2023-07-30T05:22:13Z</cp:lastPrinted>
  <dcterms:created xsi:type="dcterms:W3CDTF">1996-10-14T23:33:28Z</dcterms:created>
  <dcterms:modified xsi:type="dcterms:W3CDTF">2023-08-07T08:33:16Z</dcterms:modified>
</cp:coreProperties>
</file>