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fileSharing readOnlyRecommended="1"/>
  <workbookPr backupFile="1" codeName="ThisWorkbook" defaultThemeVersion="124226"/>
  <mc:AlternateContent xmlns:mc="http://schemas.openxmlformats.org/markup-compatibility/2006">
    <mc:Choice Requires="x15">
      <x15ac:absPath xmlns:x15ac="http://schemas.microsoft.com/office/spreadsheetml/2010/11/ac" url="/Users/david/Documents/2021 Nerang Pony Club/"/>
    </mc:Choice>
  </mc:AlternateContent>
  <xr:revisionPtr revIDLastSave="0" documentId="13_ncr:1_{F94F1FEA-E9DF-EA40-8EF3-B4E0AC5CA918}" xr6:coauthVersionLast="36" xr6:coauthVersionMax="36" xr10:uidLastSave="{00000000-0000-0000-0000-000000000000}"/>
  <bookViews>
    <workbookView xWindow="9400" yWindow="460" windowWidth="25940" windowHeight="18940" tabRatio="680" activeTab="1" xr2:uid="{00000000-000D-0000-FFFF-FFFF00000000}"/>
  </bookViews>
  <sheets>
    <sheet name="SJ Guide" sheetId="18" r:id="rId1"/>
    <sheet name="SJ Template" sheetId="39" r:id="rId2"/>
    <sheet name="EQ Guide" sheetId="19" r:id="rId3"/>
    <sheet name="EQ Template" sheetId="40" r:id="rId4"/>
    <sheet name="DR Guide" sheetId="33" r:id="rId5"/>
    <sheet name="DR Template" sheetId="43" r:id="rId6"/>
    <sheet name="CT Guide" sheetId="48" r:id="rId7"/>
    <sheet name="CT Template" sheetId="47" r:id="rId8"/>
    <sheet name="Gymkhana" sheetId="49" r:id="rId9"/>
  </sheets>
  <definedNames>
    <definedName name="_xlnm.Print_Area" localSheetId="2">'EQ Guide'!$B$6:$T$11</definedName>
    <definedName name="_xlnm.Print_Area" localSheetId="3">'EQ Template'!$B$6:$U$10</definedName>
    <definedName name="_xlnm.Print_Area" localSheetId="0">'SJ Guide'!$B$7:$R$11</definedName>
    <definedName name="_xlnm.Print_Area" localSheetId="1">'SJ Template'!$B$7:$R$9</definedName>
    <definedName name="_xlnm.Print_Titles" localSheetId="2">'EQ Guide'!$3:$5</definedName>
    <definedName name="_xlnm.Print_Titles" localSheetId="3">'EQ Template'!$3:$5</definedName>
    <definedName name="_xlnm.Print_Titles" localSheetId="0">'SJ Guide'!$4:$6</definedName>
    <definedName name="_xlnm.Print_Titles" localSheetId="1">'SJ Template'!$3:$5</definedName>
  </definedNames>
  <calcPr calcId="181029"/>
</workbook>
</file>

<file path=xl/calcChain.xml><?xml version="1.0" encoding="utf-8"?>
<calcChain xmlns="http://schemas.openxmlformats.org/spreadsheetml/2006/main">
  <c r="S95" i="39" l="1"/>
  <c r="O95" i="39"/>
  <c r="L95" i="39"/>
  <c r="I95" i="39"/>
  <c r="S94" i="39"/>
  <c r="O94" i="39"/>
  <c r="L94" i="39"/>
  <c r="I94" i="39"/>
  <c r="S97" i="39"/>
  <c r="O97" i="39"/>
  <c r="L97" i="39"/>
  <c r="I97" i="39"/>
  <c r="S96" i="39"/>
  <c r="O96" i="39"/>
  <c r="L96" i="39"/>
  <c r="I96" i="39"/>
  <c r="S105" i="39"/>
  <c r="O105" i="39"/>
  <c r="L105" i="39"/>
  <c r="I105" i="39"/>
  <c r="S104" i="39"/>
  <c r="O104" i="39"/>
  <c r="L104" i="39"/>
  <c r="I104" i="39"/>
  <c r="S103" i="39"/>
  <c r="O103" i="39"/>
  <c r="L103" i="39"/>
  <c r="I103" i="39"/>
  <c r="S102" i="39"/>
  <c r="O102" i="39"/>
  <c r="L102" i="39"/>
  <c r="I102" i="39"/>
  <c r="S101" i="39"/>
  <c r="O101" i="39"/>
  <c r="L101" i="39"/>
  <c r="I101" i="39"/>
  <c r="S100" i="39"/>
  <c r="O100" i="39"/>
  <c r="L100" i="39"/>
  <c r="I100" i="39"/>
  <c r="S99" i="39"/>
  <c r="O99" i="39"/>
  <c r="L99" i="39"/>
  <c r="I99" i="39"/>
  <c r="S93" i="39"/>
  <c r="O93" i="39"/>
  <c r="L93" i="39"/>
  <c r="I93" i="39"/>
  <c r="S92" i="39"/>
  <c r="O92" i="39"/>
  <c r="L92" i="39"/>
  <c r="I92" i="39"/>
  <c r="S91" i="39"/>
  <c r="O91" i="39"/>
  <c r="L91" i="39"/>
  <c r="I91" i="39"/>
  <c r="S90" i="39"/>
  <c r="O90" i="39"/>
  <c r="L90" i="39"/>
  <c r="I90" i="39"/>
  <c r="S89" i="39"/>
  <c r="O89" i="39"/>
  <c r="L89" i="39"/>
  <c r="I89" i="39"/>
  <c r="S88" i="39"/>
  <c r="O88" i="39"/>
  <c r="L88" i="39"/>
  <c r="I88" i="39"/>
  <c r="S87" i="39"/>
  <c r="O87" i="39"/>
  <c r="L87" i="39"/>
  <c r="I87" i="39"/>
  <c r="S86" i="39"/>
  <c r="O86" i="39"/>
  <c r="L86" i="39"/>
  <c r="I86" i="39"/>
  <c r="S85" i="39"/>
  <c r="O85" i="39"/>
  <c r="L85" i="39"/>
  <c r="I85" i="39"/>
  <c r="S84" i="39"/>
  <c r="O84" i="39"/>
  <c r="L84" i="39"/>
  <c r="I84" i="39"/>
  <c r="S83" i="39"/>
  <c r="O83" i="39"/>
  <c r="L83" i="39"/>
  <c r="I83" i="39"/>
  <c r="S80" i="39"/>
  <c r="O80" i="39"/>
  <c r="L80" i="39"/>
  <c r="I80" i="39"/>
  <c r="S79" i="39"/>
  <c r="O79" i="39"/>
  <c r="L79" i="39"/>
  <c r="I79" i="39"/>
  <c r="S78" i="39"/>
  <c r="O78" i="39"/>
  <c r="L78" i="39"/>
  <c r="I78" i="39"/>
  <c r="S77" i="39"/>
  <c r="O77" i="39"/>
  <c r="L77" i="39"/>
  <c r="I77" i="39"/>
  <c r="S76" i="39"/>
  <c r="O76" i="39"/>
  <c r="L76" i="39"/>
  <c r="I76" i="39"/>
  <c r="S75" i="39"/>
  <c r="O75" i="39"/>
  <c r="L75" i="39"/>
  <c r="I75" i="39"/>
  <c r="S72" i="39"/>
  <c r="O72" i="39"/>
  <c r="L72" i="39"/>
  <c r="I72" i="39"/>
  <c r="S71" i="39"/>
  <c r="O71" i="39"/>
  <c r="L71" i="39"/>
  <c r="I71" i="39"/>
  <c r="O70" i="39"/>
  <c r="L70" i="39"/>
  <c r="I70" i="39"/>
  <c r="S69" i="39"/>
  <c r="O69" i="39"/>
  <c r="L69" i="39"/>
  <c r="I69" i="39"/>
  <c r="O68" i="39"/>
  <c r="L68" i="39"/>
  <c r="I68" i="39"/>
  <c r="S67" i="39"/>
  <c r="O67" i="39"/>
  <c r="L67" i="39"/>
  <c r="I67" i="39"/>
  <c r="S66" i="39"/>
  <c r="O66" i="39"/>
  <c r="L66" i="39"/>
  <c r="I66" i="39"/>
  <c r="S65" i="39"/>
  <c r="O65" i="39"/>
  <c r="L65" i="39"/>
  <c r="I65" i="39"/>
  <c r="S62" i="39"/>
  <c r="O62" i="39"/>
  <c r="L62" i="39"/>
  <c r="I62" i="39"/>
  <c r="S61" i="39"/>
  <c r="O61" i="39"/>
  <c r="L61" i="39"/>
  <c r="I61" i="39"/>
  <c r="S60" i="39"/>
  <c r="O60" i="39"/>
  <c r="L60" i="39"/>
  <c r="I60" i="39"/>
  <c r="S59" i="39"/>
  <c r="O59" i="39"/>
  <c r="L59" i="39"/>
  <c r="I59" i="39"/>
  <c r="O58" i="39"/>
  <c r="L58" i="39"/>
  <c r="I58" i="39"/>
  <c r="S57" i="39"/>
  <c r="O57" i="39"/>
  <c r="L57" i="39"/>
  <c r="I57" i="39"/>
  <c r="O56" i="39"/>
  <c r="L56" i="39"/>
  <c r="I56" i="39"/>
  <c r="S53" i="39"/>
  <c r="O53" i="39"/>
  <c r="L53" i="39"/>
  <c r="I53" i="39"/>
  <c r="S52" i="39"/>
  <c r="O52" i="39"/>
  <c r="L52" i="39"/>
  <c r="I52" i="39"/>
  <c r="O51" i="39"/>
  <c r="L51" i="39"/>
  <c r="I51" i="39"/>
  <c r="O50" i="39"/>
  <c r="L50" i="39"/>
  <c r="I50" i="39"/>
  <c r="S49" i="39"/>
  <c r="O49" i="39"/>
  <c r="L49" i="39"/>
  <c r="I49" i="39"/>
  <c r="O48" i="39"/>
  <c r="L48" i="39"/>
  <c r="I48" i="39"/>
  <c r="S47" i="39"/>
  <c r="O47" i="39"/>
  <c r="L47" i="39"/>
  <c r="I47" i="39"/>
  <c r="S46" i="39"/>
  <c r="O46" i="39"/>
  <c r="L46" i="39"/>
  <c r="I46" i="39"/>
  <c r="S43" i="39"/>
  <c r="O43" i="39"/>
  <c r="L43" i="39"/>
  <c r="I43" i="39"/>
  <c r="S42" i="39"/>
  <c r="O42" i="39"/>
  <c r="L42" i="39"/>
  <c r="I42" i="39"/>
  <c r="O41" i="39"/>
  <c r="L41" i="39"/>
  <c r="I41" i="39"/>
  <c r="O40" i="39"/>
  <c r="L40" i="39"/>
  <c r="I40" i="39"/>
  <c r="O39" i="39"/>
  <c r="L39" i="39"/>
  <c r="I39" i="39"/>
  <c r="O38" i="39"/>
  <c r="L38" i="39"/>
  <c r="I38" i="39"/>
  <c r="O37" i="39"/>
  <c r="L37" i="39"/>
  <c r="I37" i="39"/>
  <c r="O36" i="39"/>
  <c r="L36" i="39"/>
  <c r="I36" i="39"/>
  <c r="S35" i="39"/>
  <c r="O35" i="39"/>
  <c r="L35" i="39"/>
  <c r="I35" i="39"/>
  <c r="S34" i="39"/>
  <c r="O34" i="39"/>
  <c r="L34" i="39"/>
  <c r="I34" i="39"/>
  <c r="S31" i="39"/>
  <c r="O31" i="39"/>
  <c r="L31" i="39"/>
  <c r="I31" i="39"/>
  <c r="S30" i="39"/>
  <c r="O30" i="39"/>
  <c r="L30" i="39"/>
  <c r="I30" i="39"/>
  <c r="S29" i="39"/>
  <c r="O29" i="39"/>
  <c r="L29" i="39"/>
  <c r="I29" i="39"/>
  <c r="S28" i="39"/>
  <c r="O28" i="39"/>
  <c r="L28" i="39"/>
  <c r="I28" i="39"/>
  <c r="S27" i="39"/>
  <c r="O27" i="39"/>
  <c r="L27" i="39"/>
  <c r="I27" i="39"/>
  <c r="O26" i="39"/>
  <c r="L26" i="39"/>
  <c r="I26" i="39"/>
  <c r="O25" i="39"/>
  <c r="L25" i="39"/>
  <c r="I25" i="39"/>
  <c r="S22" i="39"/>
  <c r="O22" i="39"/>
  <c r="L22" i="39"/>
  <c r="I22" i="39"/>
  <c r="S21" i="39"/>
  <c r="O21" i="39"/>
  <c r="L21" i="39"/>
  <c r="I21" i="39"/>
  <c r="O20" i="39"/>
  <c r="L20" i="39"/>
  <c r="I20" i="39"/>
  <c r="O19" i="39"/>
  <c r="L19" i="39"/>
  <c r="I19" i="39"/>
  <c r="O18" i="39"/>
  <c r="L18" i="39"/>
  <c r="I18" i="39"/>
  <c r="O17" i="39"/>
  <c r="L17" i="39"/>
  <c r="I17" i="39"/>
  <c r="S16" i="39"/>
  <c r="O16" i="39"/>
  <c r="L16" i="39"/>
  <c r="I16" i="39"/>
  <c r="O15" i="39"/>
  <c r="L15" i="39"/>
  <c r="I15" i="39"/>
  <c r="O14" i="39"/>
  <c r="L14" i="39"/>
  <c r="I14" i="39"/>
  <c r="S13" i="39"/>
  <c r="O13" i="39"/>
  <c r="L13" i="39"/>
  <c r="I13" i="39"/>
  <c r="O12" i="39"/>
  <c r="L12" i="39"/>
  <c r="I12" i="39"/>
  <c r="Q22" i="39" l="1"/>
  <c r="Q21" i="39"/>
  <c r="Q25" i="39"/>
  <c r="Q43" i="39"/>
  <c r="Q13" i="39"/>
  <c r="Q30" i="39"/>
  <c r="Q53" i="39"/>
  <c r="Q70" i="39"/>
  <c r="Q61" i="39"/>
  <c r="Q85" i="39"/>
  <c r="Q97" i="39"/>
  <c r="Q28" i="39"/>
  <c r="Q62" i="39"/>
  <c r="Q67" i="39"/>
  <c r="Q76" i="39"/>
  <c r="Q80" i="39"/>
  <c r="Q34" i="39"/>
  <c r="Q52" i="39"/>
  <c r="Q57" i="39"/>
  <c r="Q72" i="39"/>
  <c r="Q75" i="39"/>
  <c r="Q77" i="39"/>
  <c r="Q78" i="39"/>
  <c r="Q79" i="39"/>
  <c r="Q88" i="39"/>
  <c r="Q93" i="39"/>
  <c r="Q100" i="39"/>
  <c r="Q101" i="39"/>
  <c r="Q103" i="39"/>
  <c r="Q104" i="39"/>
  <c r="Q105" i="39"/>
  <c r="Q37" i="39"/>
  <c r="Q42" i="39"/>
  <c r="Q46" i="39"/>
  <c r="Q60" i="39"/>
  <c r="Q31" i="39"/>
  <c r="Q35" i="39"/>
  <c r="Q59" i="39"/>
  <c r="Q71" i="39"/>
  <c r="Q99" i="39"/>
  <c r="Q50" i="39"/>
  <c r="Q39" i="39"/>
  <c r="Q41" i="39"/>
  <c r="Q56" i="39"/>
  <c r="Q66" i="39"/>
  <c r="Q12" i="39"/>
  <c r="Q20" i="39"/>
  <c r="Q38" i="39"/>
  <c r="Q16" i="39"/>
  <c r="Q40" i="39"/>
  <c r="Q36" i="39"/>
  <c r="Q47" i="39"/>
  <c r="Q51" i="39"/>
  <c r="Q26" i="39"/>
  <c r="Q94" i="39"/>
  <c r="Q17" i="39"/>
  <c r="Q14" i="39"/>
  <c r="Q15" i="39"/>
  <c r="Q65" i="39"/>
  <c r="Q69" i="39"/>
  <c r="Q68" i="39"/>
  <c r="Q58" i="39"/>
  <c r="Q49" i="39"/>
  <c r="Q48" i="39"/>
  <c r="Q102" i="39"/>
  <c r="Q27" i="39"/>
  <c r="Q29" i="39"/>
  <c r="Q89" i="39"/>
  <c r="Q84" i="39"/>
  <c r="Q95" i="39"/>
  <c r="Q96" i="39"/>
  <c r="Q91" i="39"/>
  <c r="Q86" i="39"/>
  <c r="Q90" i="39"/>
  <c r="Q92" i="39"/>
  <c r="Q83" i="39"/>
  <c r="Q87" i="39"/>
  <c r="Q18" i="39"/>
  <c r="Q19" i="39"/>
  <c r="AE22" i="49"/>
  <c r="AE21" i="49"/>
  <c r="AE20" i="49"/>
  <c r="AB22" i="49"/>
  <c r="AB21" i="49"/>
  <c r="AB20" i="49"/>
  <c r="Y22" i="49"/>
  <c r="Y21" i="49"/>
  <c r="Y20" i="49"/>
  <c r="V22" i="49"/>
  <c r="V21" i="49"/>
  <c r="V20" i="49"/>
  <c r="T22" i="49"/>
  <c r="T21" i="49"/>
  <c r="T20" i="49"/>
  <c r="Q22" i="49"/>
  <c r="Q21" i="49"/>
  <c r="Q20" i="49"/>
  <c r="N22" i="49"/>
  <c r="N21" i="49"/>
  <c r="N20" i="49"/>
  <c r="L22" i="49"/>
  <c r="L21" i="49"/>
  <c r="L20" i="49"/>
  <c r="J22" i="49"/>
  <c r="J21" i="49"/>
  <c r="J20" i="49"/>
  <c r="H21" i="49"/>
  <c r="H22" i="49"/>
  <c r="H20" i="49"/>
  <c r="AS22" i="49" l="1"/>
  <c r="AR22" i="49"/>
  <c r="AQ22" i="49"/>
  <c r="AP22" i="49"/>
  <c r="AO22" i="49"/>
  <c r="AN22" i="49"/>
  <c r="AM22" i="49"/>
  <c r="AL22" i="49"/>
  <c r="AK22" i="49"/>
  <c r="AJ22" i="49"/>
  <c r="AG22" i="49"/>
  <c r="AS21" i="49"/>
  <c r="AR21" i="49"/>
  <c r="AQ21" i="49"/>
  <c r="AP21" i="49"/>
  <c r="AO21" i="49"/>
  <c r="AN21" i="49"/>
  <c r="AM21" i="49"/>
  <c r="AL21" i="49"/>
  <c r="AK21" i="49"/>
  <c r="AJ21" i="49"/>
  <c r="AS20" i="49"/>
  <c r="AR20" i="49"/>
  <c r="AQ20" i="49"/>
  <c r="AP20" i="49"/>
  <c r="AO20" i="49"/>
  <c r="AN20" i="49"/>
  <c r="AM20" i="49"/>
  <c r="AL20" i="49"/>
  <c r="AK20" i="49"/>
  <c r="AJ20" i="49"/>
  <c r="AG16" i="49"/>
  <c r="AG20" i="49" l="1"/>
  <c r="AG21" i="49"/>
  <c r="S9" i="39"/>
  <c r="S7" i="39"/>
  <c r="P10" i="40"/>
  <c r="P9" i="40"/>
  <c r="P8" i="40"/>
  <c r="P7" i="40"/>
  <c r="J8" i="40"/>
  <c r="J9" i="40"/>
  <c r="J10" i="40"/>
  <c r="V10" i="40" s="1"/>
  <c r="J7" i="40"/>
  <c r="W7" i="40" s="1"/>
  <c r="O10" i="19"/>
  <c r="O9" i="19"/>
  <c r="O8" i="19"/>
  <c r="U8" i="19" s="1"/>
  <c r="O7" i="19"/>
  <c r="I8" i="19"/>
  <c r="I9" i="19"/>
  <c r="I10" i="19"/>
  <c r="I7" i="19"/>
  <c r="U7" i="19" s="1"/>
  <c r="O9" i="39"/>
  <c r="L9" i="39"/>
  <c r="I9" i="39"/>
  <c r="W16" i="43"/>
  <c r="P16" i="43"/>
  <c r="N16" i="43"/>
  <c r="Q16" i="43" s="1"/>
  <c r="K16" i="43"/>
  <c r="J16" i="43"/>
  <c r="S16" i="43" s="1"/>
  <c r="H16" i="43"/>
  <c r="W15" i="43"/>
  <c r="P15" i="43"/>
  <c r="S15" i="43" s="1"/>
  <c r="N15" i="43"/>
  <c r="Q15" i="43" s="1"/>
  <c r="J15" i="43"/>
  <c r="H15" i="43"/>
  <c r="K15" i="43" s="1"/>
  <c r="W14" i="43"/>
  <c r="P14" i="43"/>
  <c r="N14" i="43"/>
  <c r="Q14" i="43" s="1"/>
  <c r="J14" i="43"/>
  <c r="H14" i="43"/>
  <c r="K14" i="43" s="1"/>
  <c r="W13" i="43"/>
  <c r="P13" i="43"/>
  <c r="S13" i="43" s="1"/>
  <c r="N13" i="43"/>
  <c r="Q13" i="43" s="1"/>
  <c r="J13" i="43"/>
  <c r="H13" i="43"/>
  <c r="W12" i="43"/>
  <c r="P12" i="43"/>
  <c r="N12" i="43"/>
  <c r="J12" i="43"/>
  <c r="H12" i="43"/>
  <c r="K12" i="43" s="1"/>
  <c r="W11" i="43"/>
  <c r="P11" i="43"/>
  <c r="N11" i="43"/>
  <c r="Q11" i="43" s="1"/>
  <c r="K11" i="43"/>
  <c r="J11" i="43"/>
  <c r="S11" i="43" s="1"/>
  <c r="H11" i="43"/>
  <c r="N11" i="47"/>
  <c r="Q11" i="47" s="1"/>
  <c r="N12" i="47"/>
  <c r="Q12" i="47" s="1"/>
  <c r="N14" i="47"/>
  <c r="O14" i="47" s="1"/>
  <c r="N15" i="47"/>
  <c r="Q15" i="47" s="1"/>
  <c r="N16" i="47"/>
  <c r="Q16" i="47" s="1"/>
  <c r="N17" i="47"/>
  <c r="Q17" i="47" s="1"/>
  <c r="N18" i="47"/>
  <c r="O18" i="47" s="1"/>
  <c r="N19" i="47"/>
  <c r="O19" i="47" s="1"/>
  <c r="N20" i="47"/>
  <c r="Q20" i="47" s="1"/>
  <c r="O12" i="47"/>
  <c r="O15" i="47"/>
  <c r="O17" i="47"/>
  <c r="Q19" i="47" l="1"/>
  <c r="W10" i="40"/>
  <c r="O20" i="47"/>
  <c r="S12" i="43"/>
  <c r="W8" i="40"/>
  <c r="O11" i="47"/>
  <c r="Q9" i="39"/>
  <c r="S14" i="43"/>
  <c r="V7" i="40"/>
  <c r="V8" i="40"/>
  <c r="W9" i="40"/>
  <c r="V9" i="40"/>
  <c r="Q12" i="43"/>
  <c r="K13" i="43"/>
  <c r="O16" i="47"/>
  <c r="Q18" i="47"/>
  <c r="Q14" i="47"/>
  <c r="H9" i="33" l="1"/>
  <c r="M9" i="33"/>
  <c r="H10" i="33"/>
  <c r="H8" i="33"/>
  <c r="H7" i="33"/>
  <c r="H8" i="43"/>
  <c r="K8" i="43" s="1"/>
  <c r="J8" i="43"/>
  <c r="N8" i="43"/>
  <c r="Q8" i="43" s="1"/>
  <c r="P8" i="43"/>
  <c r="W8" i="43"/>
  <c r="H9" i="43"/>
  <c r="K9" i="43" s="1"/>
  <c r="J9" i="43"/>
  <c r="N9" i="43"/>
  <c r="Q9" i="43" s="1"/>
  <c r="P9" i="43"/>
  <c r="W9" i="43"/>
  <c r="H10" i="43"/>
  <c r="K10" i="43" s="1"/>
  <c r="J10" i="43"/>
  <c r="N10" i="43"/>
  <c r="Q10" i="43" s="1"/>
  <c r="P10" i="43"/>
  <c r="W10" i="43"/>
  <c r="N7" i="43"/>
  <c r="Q7" i="43" s="1"/>
  <c r="H7" i="43"/>
  <c r="K7" i="43" s="1"/>
  <c r="W7" i="43"/>
  <c r="P7" i="43"/>
  <c r="J7" i="43"/>
  <c r="S9" i="43" l="1"/>
  <c r="S10" i="43"/>
  <c r="S8" i="43"/>
  <c r="S7" i="43"/>
  <c r="J10" i="48"/>
  <c r="J11" i="48"/>
  <c r="J20" i="47"/>
  <c r="Z20" i="47" l="1"/>
  <c r="V20" i="47"/>
  <c r="U20" i="47"/>
  <c r="T20" i="47"/>
  <c r="I20" i="47"/>
  <c r="H20" i="47"/>
  <c r="Z19" i="47"/>
  <c r="V19" i="47"/>
  <c r="U19" i="47"/>
  <c r="T19" i="47"/>
  <c r="I19" i="47"/>
  <c r="H19" i="47"/>
  <c r="J19" i="47" s="1"/>
  <c r="Z18" i="47"/>
  <c r="V18" i="47"/>
  <c r="U18" i="47"/>
  <c r="T18" i="47"/>
  <c r="I18" i="47"/>
  <c r="H18" i="47"/>
  <c r="Z17" i="47"/>
  <c r="V17" i="47"/>
  <c r="U17" i="47"/>
  <c r="I17" i="47"/>
  <c r="H17" i="47"/>
  <c r="Z16" i="47"/>
  <c r="V16" i="47"/>
  <c r="U16" i="47"/>
  <c r="T16" i="47"/>
  <c r="I16" i="47"/>
  <c r="H16" i="47"/>
  <c r="J16" i="47" s="1"/>
  <c r="Z15" i="47"/>
  <c r="V15" i="47"/>
  <c r="U15" i="47"/>
  <c r="I15" i="47"/>
  <c r="H15" i="47"/>
  <c r="J15" i="47" s="1"/>
  <c r="Z14" i="47"/>
  <c r="V14" i="47"/>
  <c r="U14" i="47"/>
  <c r="T14" i="47"/>
  <c r="I14" i="47"/>
  <c r="H14" i="47"/>
  <c r="Z13" i="47"/>
  <c r="N13" i="47" s="1"/>
  <c r="O13" i="47" s="1"/>
  <c r="V13" i="47"/>
  <c r="U13" i="47"/>
  <c r="I13" i="47"/>
  <c r="H13" i="47"/>
  <c r="Z12" i="47"/>
  <c r="V12" i="47"/>
  <c r="U12" i="47"/>
  <c r="T12" i="47"/>
  <c r="I12" i="47"/>
  <c r="H12" i="47"/>
  <c r="J12" i="47" s="1"/>
  <c r="N11" i="48"/>
  <c r="O11" i="48" s="1"/>
  <c r="N10" i="48"/>
  <c r="O10" i="48" s="1"/>
  <c r="U11" i="47"/>
  <c r="V11" i="47"/>
  <c r="J13" i="47" l="1"/>
  <c r="Q13" i="47" s="1"/>
  <c r="J14" i="47"/>
  <c r="J17" i="47"/>
  <c r="J18" i="47"/>
  <c r="T13" i="47"/>
  <c r="T15" i="47"/>
  <c r="T17" i="47"/>
  <c r="V10" i="47"/>
  <c r="Z11" i="48"/>
  <c r="V11" i="48"/>
  <c r="U11" i="48"/>
  <c r="T11" i="48"/>
  <c r="Q11" i="48"/>
  <c r="I11" i="48"/>
  <c r="H11" i="48"/>
  <c r="Z10" i="48"/>
  <c r="V10" i="48"/>
  <c r="U10" i="48"/>
  <c r="T10" i="48"/>
  <c r="Q10" i="48"/>
  <c r="I10" i="48"/>
  <c r="H10" i="48"/>
  <c r="Z9" i="48"/>
  <c r="N9" i="48" s="1"/>
  <c r="O9" i="48" s="1"/>
  <c r="V9" i="48"/>
  <c r="U9" i="48"/>
  <c r="I9" i="48"/>
  <c r="H9" i="48"/>
  <c r="J9" i="48" s="1"/>
  <c r="Q9" i="48" s="1"/>
  <c r="Z11" i="47"/>
  <c r="I11" i="47"/>
  <c r="H11" i="47"/>
  <c r="Z10" i="47"/>
  <c r="N10" i="47" s="1"/>
  <c r="U10" i="47"/>
  <c r="I10" i="47"/>
  <c r="H10" i="47"/>
  <c r="J10" i="47" s="1"/>
  <c r="Q7" i="47"/>
  <c r="J11" i="47" l="1"/>
  <c r="T11" i="47"/>
  <c r="O10" i="47"/>
  <c r="Q10" i="47" s="1"/>
  <c r="T9" i="48"/>
  <c r="T10" i="47" l="1"/>
  <c r="V7" i="19" l="1"/>
  <c r="V8" i="19"/>
  <c r="V9" i="19"/>
  <c r="R9" i="40"/>
  <c r="R8" i="40"/>
  <c r="R7" i="40"/>
  <c r="L8" i="40"/>
  <c r="L9" i="40"/>
  <c r="L7" i="40"/>
  <c r="V10" i="19" l="1"/>
  <c r="O8" i="39"/>
  <c r="O7" i="39"/>
  <c r="L8" i="39"/>
  <c r="L7" i="39"/>
  <c r="I8" i="39"/>
  <c r="I7" i="39"/>
  <c r="Q8" i="39" l="1"/>
  <c r="S4" i="43"/>
  <c r="Q4" i="33"/>
  <c r="T9" i="40"/>
  <c r="T8" i="40"/>
  <c r="T7" i="40"/>
  <c r="T3" i="40"/>
  <c r="Q7" i="39"/>
  <c r="P3" i="39"/>
  <c r="U10" i="33" l="1"/>
  <c r="M10" i="33" s="1"/>
  <c r="Q10" i="33"/>
  <c r="U9" i="33"/>
  <c r="Q9" i="33"/>
  <c r="U8" i="33"/>
  <c r="M8" i="33" s="1"/>
  <c r="Q8" i="33"/>
  <c r="U7" i="33"/>
  <c r="M7" i="33" s="1"/>
  <c r="Q7" i="33"/>
  <c r="Q8" i="18" l="1"/>
  <c r="Q9" i="18"/>
  <c r="S8" i="19" l="1"/>
  <c r="S7" i="19"/>
  <c r="S3" i="19"/>
  <c r="P4" i="18"/>
</calcChain>
</file>

<file path=xl/sharedStrings.xml><?xml version="1.0" encoding="utf-8"?>
<sst xmlns="http://schemas.openxmlformats.org/spreadsheetml/2006/main" count="605" uniqueCount="306">
  <si>
    <t>HC</t>
  </si>
  <si>
    <t>AM7</t>
  </si>
  <si>
    <t>AM6</t>
  </si>
  <si>
    <t>SHOW JUMPING</t>
  </si>
  <si>
    <t>10 &amp; Under  -  50cm</t>
  </si>
  <si>
    <t>11 &amp; Under 13  -  60cm</t>
  </si>
  <si>
    <t>Club</t>
  </si>
  <si>
    <t>Snr</t>
  </si>
  <si>
    <t>Pwr &amp; Spd</t>
  </si>
  <si>
    <t>Combined Points</t>
  </si>
  <si>
    <t>Event Placing</t>
  </si>
  <si>
    <t>Back</t>
  </si>
  <si>
    <t>RIDER</t>
  </si>
  <si>
    <t>HORSE</t>
  </si>
  <si>
    <t>Card</t>
  </si>
  <si>
    <t>CLUB</t>
  </si>
  <si>
    <t>Placing</t>
  </si>
  <si>
    <t>Points</t>
  </si>
  <si>
    <t>FINAL</t>
  </si>
  <si>
    <t>ROUND 1</t>
  </si>
  <si>
    <t>Average Score Round 1</t>
  </si>
  <si>
    <t>Rnd 1 Place</t>
  </si>
  <si>
    <t>ROUND 2</t>
  </si>
  <si>
    <t>Average Score Round 2</t>
  </si>
  <si>
    <t>Event Points</t>
  </si>
  <si>
    <t>Judge 1</t>
  </si>
  <si>
    <t>Judge 2</t>
  </si>
  <si>
    <t>CLASS 1</t>
  </si>
  <si>
    <t>CLASS 2</t>
  </si>
  <si>
    <t>State Qualify</t>
  </si>
  <si>
    <t>C</t>
  </si>
  <si>
    <t>Clear Round</t>
  </si>
  <si>
    <t>snr</t>
  </si>
  <si>
    <r>
      <t>Championship countback</t>
    </r>
    <r>
      <rPr>
        <b/>
        <sz val="14"/>
        <rFont val="Arial Narrow"/>
        <family val="2"/>
      </rPr>
      <t xml:space="preserve"> ..... Most number of 1st, 2nd ...etc.   If still tied - highest placing in higest round (eg G/Prix or AM6)</t>
    </r>
  </si>
  <si>
    <t>Rider 1</t>
  </si>
  <si>
    <t>Rider 2</t>
  </si>
  <si>
    <t>Rider 3</t>
  </si>
  <si>
    <t>Rider 4</t>
  </si>
  <si>
    <t>Rider 3  (Snr)</t>
  </si>
  <si>
    <t>Rider 4  (HC)</t>
  </si>
  <si>
    <t>Horse 1</t>
  </si>
  <si>
    <t>Horse 2</t>
  </si>
  <si>
    <t>Horse 3</t>
  </si>
  <si>
    <t>Horse 4</t>
  </si>
  <si>
    <t>DRESSAGE</t>
  </si>
  <si>
    <t>Horse</t>
  </si>
  <si>
    <t>Card No</t>
  </si>
  <si>
    <t>CL Judge</t>
  </si>
  <si>
    <t>SL Judge</t>
  </si>
  <si>
    <t>Jump Fault</t>
  </si>
  <si>
    <t>Time Fault</t>
  </si>
  <si>
    <t>Total Fault</t>
  </si>
  <si>
    <t>Jump Time</t>
  </si>
  <si>
    <t>Total Score</t>
  </si>
  <si>
    <t>Place</t>
  </si>
  <si>
    <t>Team Points</t>
  </si>
  <si>
    <t>PUBLISHED</t>
  </si>
  <si>
    <t>Rider No</t>
  </si>
  <si>
    <t>Rider</t>
  </si>
  <si>
    <t>Test %</t>
  </si>
  <si>
    <t>Test 1:C</t>
  </si>
  <si>
    <t>Test 2:C</t>
  </si>
  <si>
    <t/>
  </si>
  <si>
    <t>Test 1:E</t>
  </si>
  <si>
    <t>Class 2 – Official C Grade (1m)</t>
  </si>
  <si>
    <r>
      <t>Championship countback</t>
    </r>
    <r>
      <rPr>
        <b/>
        <sz val="16"/>
        <rFont val="Arial Narrow"/>
        <family val="2"/>
      </rPr>
      <t xml:space="preserve"> ..... Most number of 1st, 2nd ...etc.   If still tied - highest placing in higest round (eg G/Prix or AM6)</t>
    </r>
  </si>
  <si>
    <t>C/ship Average countback</t>
  </si>
  <si>
    <t>Count back:  Rounds = Equal % scores are placed equally.       Championship countback = Average of all test marks then highest mark in the highest test.</t>
  </si>
  <si>
    <t>Test 1 Max</t>
  </si>
  <si>
    <t>Test 2 Max</t>
  </si>
  <si>
    <t>4 Test Average</t>
  </si>
  <si>
    <t xml:space="preserve">Class 2 – Official 11yrs to und 13yrs </t>
  </si>
  <si>
    <t xml:space="preserve">Class 3 – Preliminary </t>
  </si>
  <si>
    <t>Worksheet design:    Ron Ford</t>
  </si>
  <si>
    <r>
      <t xml:space="preserve">For assistance:  </t>
    </r>
    <r>
      <rPr>
        <b/>
        <sz val="16"/>
        <color rgb="FF0070C0"/>
        <rFont val="Arial"/>
        <family val="2"/>
      </rPr>
      <t xml:space="preserve"> ronford.mail@gmail.com</t>
    </r>
  </si>
  <si>
    <t>Club A</t>
  </si>
  <si>
    <t>Q1</t>
  </si>
  <si>
    <t>Q2</t>
  </si>
  <si>
    <t xml:space="preserve">     Sort the class on "combined points" in decending order</t>
  </si>
  <si>
    <t>State Qual</t>
  </si>
  <si>
    <t>Max Dress Test</t>
  </si>
  <si>
    <t>Back #</t>
  </si>
  <si>
    <t>Rider Name</t>
  </si>
  <si>
    <t>CL%</t>
  </si>
  <si>
    <t>SL%</t>
  </si>
  <si>
    <t>Penalty</t>
  </si>
  <si>
    <t>DR Ave</t>
  </si>
  <si>
    <t xml:space="preserve">Course Time  </t>
  </si>
  <si>
    <t>Varian to SJ Ideal</t>
  </si>
  <si>
    <t>Class #</t>
  </si>
  <si>
    <t xml:space="preserve">Test </t>
  </si>
  <si>
    <t xml:space="preserve">Count back:  Rounds = Equal % scores tied.       Championship = Average of all test marks then highest mark in the highest test.  </t>
  </si>
  <si>
    <t>ALWAYS CHECK THE LATEST PCAQ RULE BOOK SCORING SECTION - CHANGES HAPPEN</t>
  </si>
  <si>
    <t>John Smith</t>
  </si>
  <si>
    <t>He's A Horse</t>
  </si>
  <si>
    <t>Somewhere</t>
  </si>
  <si>
    <t>Course Time 
[in secs]</t>
  </si>
  <si>
    <t>Count Back</t>
  </si>
  <si>
    <t>If the final score gives equality of marks to two or more competitors, the classification is decided by the best (lowest) dressage penalty score.  If there is still equality, the closest to the optimum SJ time</t>
  </si>
  <si>
    <t>If the final score gives equality of marks to two or more competitors, the classification is decided by the best (lowest) dressage penalty score.      If there is still equality, the closest to the optimum SJ time</t>
  </si>
  <si>
    <t>Variance to SJ Ideal Time</t>
  </si>
  <si>
    <t># State Qual - Dressage Score 60% or greater</t>
  </si>
  <si>
    <t>and manually enter the championship placings</t>
  </si>
  <si>
    <t>Calculation will add the points for each round</t>
  </si>
  <si>
    <t>Task #</t>
  </si>
  <si>
    <t>Average Round 1</t>
  </si>
  <si>
    <t># State Qual - Dr Score equal or better than 50%  &amp; no more than 4 SJ Faults</t>
  </si>
  <si>
    <t>TASK TABLE</t>
  </si>
  <si>
    <t>Class XYZ</t>
  </si>
  <si>
    <r>
      <rPr>
        <b/>
        <sz val="16"/>
        <rFont val="Arial Narrow"/>
        <family val="2"/>
      </rPr>
      <t>Equality of placings</t>
    </r>
    <r>
      <rPr>
        <sz val="14"/>
        <rFont val="Arial Narrow"/>
        <family val="2"/>
      </rPr>
      <t xml:space="preserve">:    </t>
    </r>
    <r>
      <rPr>
        <b/>
        <sz val="18"/>
        <color rgb="FFFF0000"/>
        <rFont val="Arial Narrow"/>
        <family val="2"/>
      </rPr>
      <t>a)</t>
    </r>
    <r>
      <rPr>
        <sz val="14"/>
        <rFont val="Arial Narrow"/>
        <family val="2"/>
      </rPr>
      <t xml:space="preserve"> Individual Rounds: Equality of percentage in individual rounds are placed equal.    </t>
    </r>
    <r>
      <rPr>
        <b/>
        <sz val="18"/>
        <color rgb="FFFF0000"/>
        <rFont val="Arial Narrow"/>
        <family val="2"/>
      </rPr>
      <t>b)</t>
    </r>
    <r>
      <rPr>
        <sz val="14"/>
        <rFont val="Arial Narrow"/>
        <family val="2"/>
      </rPr>
      <t xml:space="preserve"> Overall age Champion: Equality of points for Overall Class Championship Awards are decided by average percentage over the number of rounds, if still equal then go back to the highest percentage in the round with the task.</t>
    </r>
  </si>
  <si>
    <t>Average Round 2</t>
  </si>
  <si>
    <t>Age Group</t>
  </si>
  <si>
    <t>Best Presented</t>
  </si>
  <si>
    <t>Rider Class</t>
  </si>
  <si>
    <t>Youth Handler</t>
  </si>
  <si>
    <t>Show Jump/MB</t>
  </si>
  <si>
    <t>Drum &amp; Peg</t>
  </si>
  <si>
    <t>Bending</t>
  </si>
  <si>
    <t>Snakes &amp; Ladder</t>
  </si>
  <si>
    <t>Diamond Flag</t>
  </si>
  <si>
    <t>Clover Leaf</t>
  </si>
  <si>
    <t>Keyhole</t>
  </si>
  <si>
    <t>Total Rider Points</t>
  </si>
  <si>
    <t>Rider Placing</t>
  </si>
  <si>
    <t>Countback Check</t>
  </si>
  <si>
    <t>Time</t>
  </si>
  <si>
    <t>Class</t>
  </si>
  <si>
    <t>Amelia leigh Moar</t>
  </si>
  <si>
    <t>CHICOS SWEET OREO</t>
  </si>
  <si>
    <t>PADDY</t>
  </si>
  <si>
    <t>Hamin michelle Lee</t>
  </si>
  <si>
    <t>QUAMBY PARK STAR SHOW</t>
  </si>
  <si>
    <t>Jessica Hewes</t>
  </si>
  <si>
    <t>MAYOR DOCS FRECKLES</t>
  </si>
  <si>
    <t>Ryder Wilkie</t>
  </si>
  <si>
    <t>WINGARDIUM LEVIOSA</t>
  </si>
  <si>
    <t>Letisha Box</t>
  </si>
  <si>
    <t>LOCHIE</t>
  </si>
  <si>
    <t>Mia Jensen</t>
  </si>
  <si>
    <t>HOLLYWOOD BOULEVARD</t>
  </si>
  <si>
    <t>Ruby Kennedy</t>
  </si>
  <si>
    <t>EDNA</t>
  </si>
  <si>
    <t>Kadell Sykes</t>
  </si>
  <si>
    <t>BORDERSHOW SPECIAL EDITION</t>
  </si>
  <si>
    <t>Darra Oxley</t>
  </si>
  <si>
    <t>Tallebudgera</t>
  </si>
  <si>
    <t>Wynnum Pony Club</t>
  </si>
  <si>
    <t>tallebudgera</t>
  </si>
  <si>
    <t>Nerang</t>
  </si>
  <si>
    <t>Tambourine pony club</t>
  </si>
  <si>
    <t>Tallebudgera </t>
  </si>
  <si>
    <t>murwullimbah</t>
  </si>
  <si>
    <t>Jimboomba </t>
  </si>
  <si>
    <t>Bella Malady</t>
  </si>
  <si>
    <t>KEIRON GOSSIP GIRL</t>
  </si>
  <si>
    <t>Lilly Morrissey</t>
  </si>
  <si>
    <t>OPTIMUM TIME</t>
  </si>
  <si>
    <t>Southport Pony Club</t>
  </si>
  <si>
    <t>Nerang </t>
  </si>
  <si>
    <t>Class 3- 12 Years &amp; under 80cm</t>
  </si>
  <si>
    <t>Arianna Sing</t>
  </si>
  <si>
    <t>SCARLETT OHARA</t>
  </si>
  <si>
    <t>Holly Taunton</t>
  </si>
  <si>
    <t>NAWARRAH PARK AUSTIN POWERS</t>
  </si>
  <si>
    <t>MURRUMBOOEE DECEPTION</t>
  </si>
  <si>
    <t>BREAKFAST AT TIFFANY'S</t>
  </si>
  <si>
    <t>Oceiana Graham</t>
  </si>
  <si>
    <t>DENY DENY</t>
  </si>
  <si>
    <t>Jimboomba Pony Club</t>
  </si>
  <si>
    <t>Tallabudgera</t>
  </si>
  <si>
    <t>Class 4 - 13 &amp; under 26 years 70cm</t>
  </si>
  <si>
    <r>
      <t xml:space="preserve">Charlotte Sly  </t>
    </r>
    <r>
      <rPr>
        <sz val="10"/>
        <color rgb="FFFF0000"/>
        <rFont val="Helvetica Neue"/>
        <family val="2"/>
      </rPr>
      <t>HC</t>
    </r>
  </si>
  <si>
    <t>PS CARTIER</t>
  </si>
  <si>
    <t>Imogen Box</t>
  </si>
  <si>
    <t>PORSHA</t>
  </si>
  <si>
    <t>Irish Kerr</t>
  </si>
  <si>
    <t>DRINKS ON DECO</t>
  </si>
  <si>
    <t>Phoebe Shannon</t>
  </si>
  <si>
    <t>FINCH FARM DULUX</t>
  </si>
  <si>
    <t>Rebecca Humphries</t>
  </si>
  <si>
    <t>RIVER DOWNS MELODY</t>
  </si>
  <si>
    <t>Tara Corry</t>
  </si>
  <si>
    <t>TBC MISCHIEF MANAGED</t>
  </si>
  <si>
    <t>Lotus Locke</t>
  </si>
  <si>
    <t>ALL THAT EMBER</t>
  </si>
  <si>
    <t xml:space="preserve"> Mudgeeraba</t>
  </si>
  <si>
    <t>Tambourine </t>
  </si>
  <si>
    <t>Tamborine</t>
  </si>
  <si>
    <t>Nerang Pony Club</t>
  </si>
  <si>
    <t>Nerang Pony Club </t>
  </si>
  <si>
    <t>Mudgeeraba </t>
  </si>
  <si>
    <t>Class 5 - 13 &amp; under 26 years 80cm</t>
  </si>
  <si>
    <t>Ella Schultz</t>
  </si>
  <si>
    <t>DUELL ESSCORT</t>
  </si>
  <si>
    <t>Holly Ranger</t>
  </si>
  <si>
    <t>HUGO</t>
  </si>
  <si>
    <t>Madeleine Hibbins</t>
  </si>
  <si>
    <t>SILVER ECLIPSE</t>
  </si>
  <si>
    <t>Shannon Harvey</t>
  </si>
  <si>
    <t>MARTINI WITH A TWIST</t>
  </si>
  <si>
    <t>Tahni Jordan</t>
  </si>
  <si>
    <t>KEVEJON</t>
  </si>
  <si>
    <t>Zoe Perry</t>
  </si>
  <si>
    <t>FARLEIGH SANDRINGHAM</t>
  </si>
  <si>
    <t>West Toowoomba </t>
  </si>
  <si>
    <t>Waterford pony club </t>
  </si>
  <si>
    <t>Greenbank pony club </t>
  </si>
  <si>
    <t>Class 6 - 13 &amp; under 26 years 90cm</t>
  </si>
  <si>
    <t>Lydia Teague</t>
  </si>
  <si>
    <t>BELROCK SEBASTIAN</t>
  </si>
  <si>
    <t>Madeline Fowkes</t>
  </si>
  <si>
    <t>QUALITY MAN</t>
  </si>
  <si>
    <t>Shani Massignani</t>
  </si>
  <si>
    <t>ESSCORT DOMINATOR</t>
  </si>
  <si>
    <t>KING CAMOUFLAGE</t>
  </si>
  <si>
    <t>Till Cordwell</t>
  </si>
  <si>
    <t>EVE'Z ENCORE</t>
  </si>
  <si>
    <t>Tamborine Pony Club</t>
  </si>
  <si>
    <t>Tamborine </t>
  </si>
  <si>
    <t>Class 7 &amp; 8 combined 13 &amp; under 26 years 100 &amp; 110 cm</t>
  </si>
  <si>
    <t>Jada Brown</t>
  </si>
  <si>
    <t>SEASONS CREST</t>
  </si>
  <si>
    <t>Rebecca Brown</t>
  </si>
  <si>
    <t>PRIMROSE HOTTIE</t>
  </si>
  <si>
    <t>CRAZY AS ZOU</t>
  </si>
  <si>
    <t>Taylah Smith</t>
  </si>
  <si>
    <t>LUNATION</t>
  </si>
  <si>
    <t>WF LUDI ROMANI</t>
  </si>
  <si>
    <t>KNICKERS IN A TWIST</t>
  </si>
  <si>
    <t>Mt Mee</t>
  </si>
  <si>
    <t>Cabarita Beach pony club</t>
  </si>
  <si>
    <t>Woodford Pony Club Inc </t>
  </si>
  <si>
    <t>Waterford </t>
  </si>
  <si>
    <t>Chelsea Taunton   110 cm</t>
  </si>
  <si>
    <t>Ellie Harvey         110 cm</t>
  </si>
  <si>
    <t>Class 10- 12 Years &amp; under 30cm</t>
  </si>
  <si>
    <t>BORDERSHOW KISMET</t>
  </si>
  <si>
    <t>MISTY</t>
  </si>
  <si>
    <t>Isabella Holcroft</t>
  </si>
  <si>
    <t>PEPPA</t>
  </si>
  <si>
    <t>Katelyn Didlick</t>
  </si>
  <si>
    <t>FANTASY DOWNS CHUCKLEBUD</t>
  </si>
  <si>
    <t>Lucinda Bennett</t>
  </si>
  <si>
    <t>ROCKET</t>
  </si>
  <si>
    <t>Mudgeeraba Pony Club</t>
  </si>
  <si>
    <t>BURPENGARY pony club </t>
  </si>
  <si>
    <t>Cambooya</t>
  </si>
  <si>
    <t>NERANG PONY CLUB</t>
  </si>
  <si>
    <t>Class 11 - Unofficial  under 26 years 50cm</t>
  </si>
  <si>
    <t>Prince</t>
  </si>
  <si>
    <t>Carmen Robinson</t>
  </si>
  <si>
    <t>CHATIES LADY</t>
  </si>
  <si>
    <t>Elise Hall</t>
  </si>
  <si>
    <t>CARIOCA LODGE MADELINE</t>
  </si>
  <si>
    <t>Holley Hickel</t>
  </si>
  <si>
    <t>CRUZ</t>
  </si>
  <si>
    <t>ELM TREE MUSIC MAN</t>
  </si>
  <si>
    <t>Isabella Mclean</t>
  </si>
  <si>
    <t>GEM</t>
  </si>
  <si>
    <t>Laura Dancey</t>
  </si>
  <si>
    <t>PUMPKIN</t>
  </si>
  <si>
    <t>Phillipa Bennett</t>
  </si>
  <si>
    <t>INDY</t>
  </si>
  <si>
    <t>PS GUNS BLAZIN</t>
  </si>
  <si>
    <t>Sienna Tombs</t>
  </si>
  <si>
    <t>PEGASUS PARK BUZZ LIGHTYEAR</t>
  </si>
  <si>
    <t>LUCIFERS ANGEL</t>
  </si>
  <si>
    <t>Mia Rosch</t>
  </si>
  <si>
    <t>DROP BEAR</t>
  </si>
  <si>
    <t>Lily Hintz</t>
  </si>
  <si>
    <t>CHANCE</t>
  </si>
  <si>
    <t>Nerang pony club</t>
  </si>
  <si>
    <t>Pine Rivers Pony Club</t>
  </si>
  <si>
    <t>Mudgeeraba pony club </t>
  </si>
  <si>
    <t>Mudgeeraba</t>
  </si>
  <si>
    <t>Greenbank Pony Club</t>
  </si>
  <si>
    <t>nerang</t>
  </si>
  <si>
    <t>Waterford</t>
  </si>
  <si>
    <t>Class 12 - Seniors - choose own height</t>
  </si>
  <si>
    <t>Dione Skelton</t>
  </si>
  <si>
    <t>INDI         70cm</t>
  </si>
  <si>
    <t>Elisha Quigg</t>
  </si>
  <si>
    <t>RIVERDOWNS GALAXY    100cm</t>
  </si>
  <si>
    <t>Louisa Massignani</t>
  </si>
  <si>
    <t>Rachel Milne</t>
  </si>
  <si>
    <t>Tracey Winmill</t>
  </si>
  <si>
    <t>GYPSY ASH        80cm</t>
  </si>
  <si>
    <t>Tallebudgera pony club </t>
  </si>
  <si>
    <t>Oxenford</t>
  </si>
  <si>
    <t>Class 1 - 10 years &amp; under 60cm</t>
  </si>
  <si>
    <t>Class 2 - 12 years &amp; under 70cm</t>
  </si>
  <si>
    <r>
      <t xml:space="preserve">Till Cordwell    </t>
    </r>
    <r>
      <rPr>
        <sz val="10"/>
        <color rgb="FFFF0000"/>
        <rFont val="Helvetica Neue"/>
        <family val="2"/>
      </rPr>
      <t>SCRATCHED</t>
    </r>
  </si>
  <si>
    <r>
      <t xml:space="preserve">Tara Corry </t>
    </r>
    <r>
      <rPr>
        <sz val="10"/>
        <color rgb="FFFF0000"/>
        <rFont val="Helvetica Neue"/>
        <family val="2"/>
      </rPr>
      <t xml:space="preserve"> SCRATCHED</t>
    </r>
  </si>
  <si>
    <r>
      <t xml:space="preserve">Rouchelle Mckeever     </t>
    </r>
    <r>
      <rPr>
        <sz val="10"/>
        <color rgb="FFFF0000"/>
        <rFont val="Helvetica Neue"/>
        <family val="2"/>
      </rPr>
      <t xml:space="preserve"> HC</t>
    </r>
  </si>
  <si>
    <r>
      <t xml:space="preserve">Addison Neal  </t>
    </r>
    <r>
      <rPr>
        <sz val="10"/>
        <color rgb="FFFF0000"/>
        <rFont val="Helvetica Neue"/>
        <family val="2"/>
      </rPr>
      <t>SCRATCHED</t>
    </r>
  </si>
  <si>
    <r>
      <t xml:space="preserve">Amy Birmingham </t>
    </r>
    <r>
      <rPr>
        <sz val="10"/>
        <color rgb="FFFF0000"/>
        <rFont val="Helvetica Neue"/>
        <family val="2"/>
      </rPr>
      <t xml:space="preserve"> HC</t>
    </r>
  </si>
  <si>
    <r>
      <t xml:space="preserve">Kadell Sykes      </t>
    </r>
    <r>
      <rPr>
        <sz val="10"/>
        <color rgb="FFFF0000"/>
        <rFont val="Helvetica Neue"/>
        <family val="2"/>
      </rPr>
      <t xml:space="preserve"> HC</t>
    </r>
  </si>
  <si>
    <t>pending</t>
  </si>
  <si>
    <t>AM5</t>
  </si>
  <si>
    <t>E</t>
  </si>
  <si>
    <r>
      <t xml:space="preserve">Demii-leigh Stringer </t>
    </r>
    <r>
      <rPr>
        <sz val="10"/>
        <color rgb="FFFF0000"/>
        <rFont val="Helvetica Neue"/>
        <family val="2"/>
      </rPr>
      <t>SCRACTHED</t>
    </r>
  </si>
  <si>
    <t>c</t>
  </si>
  <si>
    <r>
      <t xml:space="preserve">BUTTONS        60cm    </t>
    </r>
    <r>
      <rPr>
        <sz val="10"/>
        <color rgb="FFFF0000"/>
        <rFont val="Helvetica Neue"/>
        <family val="2"/>
      </rPr>
      <t xml:space="preserve"> HC</t>
    </r>
  </si>
  <si>
    <r>
      <t xml:space="preserve">KERMIT         60cm     </t>
    </r>
    <r>
      <rPr>
        <sz val="10"/>
        <color rgb="FFFF0000"/>
        <rFont val="Helvetica Neue"/>
        <family val="2"/>
      </rPr>
      <t xml:space="preserve"> HC</t>
    </r>
  </si>
  <si>
    <t>2Q</t>
  </si>
  <si>
    <t>3Q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</si>
</sst>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d/m/yy\ h:mm\ AM/PM"/>
    <numFmt numFmtId="166" formatCode="m/d/yy\ h:mm\ AM/PM"/>
    <numFmt numFmtId="167" formatCode="0.0"/>
    <numFmt numFmtId="168" formatCode="&quot;C&quot;"/>
    <numFmt numFmtId="169" formatCode="0.0&quot;sec&quot;"/>
    <numFmt numFmtId="170" formatCode="0.00&quot;sec&quot;"/>
    <numFmt numFmtId="171" formatCode="0.0\ &quot;sec&quot;"/>
  </numFmts>
  <fonts count="63" x14ac:knownFonts="1">
    <font>
      <sz val="10"/>
      <name val="Arial"/>
    </font>
    <font>
      <sz val="10"/>
      <name val="Arial"/>
      <family val="2"/>
    </font>
    <font>
      <sz val="10"/>
      <name val="Arial Narrow"/>
      <family val="2"/>
    </font>
    <font>
      <b/>
      <sz val="10"/>
      <name val="Arial Narrow"/>
      <family val="2"/>
    </font>
    <font>
      <b/>
      <sz val="11"/>
      <name val="Arial Narrow"/>
      <family val="2"/>
    </font>
    <font>
      <b/>
      <sz val="12"/>
      <name val="Arial Narrow"/>
      <family val="2"/>
    </font>
    <font>
      <b/>
      <sz val="14"/>
      <name val="Arial Narrow"/>
      <family val="2"/>
    </font>
    <font>
      <b/>
      <sz val="8"/>
      <name val="Arial Narrow"/>
      <family val="2"/>
    </font>
    <font>
      <sz val="10"/>
      <name val="Arial"/>
      <family val="2"/>
    </font>
    <font>
      <b/>
      <sz val="10"/>
      <name val="Arial"/>
      <family val="2"/>
    </font>
    <font>
      <b/>
      <sz val="12"/>
      <name val="Arial"/>
      <family val="2"/>
    </font>
    <font>
      <sz val="14"/>
      <name val="Arial Narrow"/>
      <family val="2"/>
    </font>
    <font>
      <b/>
      <sz val="16"/>
      <name val="Arial Narrow"/>
      <family val="2"/>
    </font>
    <font>
      <b/>
      <sz val="14"/>
      <name val="Arial"/>
      <family val="2"/>
    </font>
    <font>
      <sz val="14"/>
      <name val="Arial"/>
      <family val="2"/>
    </font>
    <font>
      <sz val="12"/>
      <name val="Arial"/>
      <family val="2"/>
    </font>
    <font>
      <strike/>
      <sz val="12"/>
      <color rgb="FFFF0000"/>
      <name val="Arial"/>
      <family val="2"/>
    </font>
    <font>
      <b/>
      <sz val="16"/>
      <color indexed="10"/>
      <name val="Arial Narrow"/>
      <family val="2"/>
    </font>
    <font>
      <b/>
      <sz val="18"/>
      <name val="Arial"/>
      <family val="2"/>
    </font>
    <font>
      <sz val="12"/>
      <color rgb="FFFF0000"/>
      <name val="Arial"/>
      <family val="2"/>
    </font>
    <font>
      <b/>
      <sz val="14"/>
      <color theme="8" tint="-0.249977111117893"/>
      <name val="Arial"/>
      <family val="2"/>
    </font>
    <font>
      <b/>
      <sz val="12"/>
      <color theme="8" tint="-0.249977111117893"/>
      <name val="Arial"/>
      <family val="2"/>
    </font>
    <font>
      <b/>
      <sz val="16"/>
      <name val="Arial"/>
      <family val="2"/>
    </font>
    <font>
      <sz val="16"/>
      <name val="Arial"/>
      <family val="2"/>
    </font>
    <font>
      <b/>
      <u/>
      <sz val="14"/>
      <name val="Arial Narrow"/>
      <family val="2"/>
    </font>
    <font>
      <b/>
      <sz val="20"/>
      <name val="Arial Narrow"/>
      <family val="2"/>
    </font>
    <font>
      <b/>
      <sz val="18"/>
      <name val="Arial Narrow"/>
      <family val="2"/>
    </font>
    <font>
      <sz val="12"/>
      <color indexed="12"/>
      <name val="Arial"/>
      <family val="2"/>
    </font>
    <font>
      <sz val="16"/>
      <color theme="1"/>
      <name val="Calibri"/>
      <family val="2"/>
      <scheme val="minor"/>
    </font>
    <font>
      <b/>
      <u/>
      <sz val="18"/>
      <name val="Arial Narrow"/>
      <family val="2"/>
    </font>
    <font>
      <sz val="12"/>
      <name val="Arial Narrow"/>
      <family val="2"/>
    </font>
    <font>
      <sz val="12"/>
      <color indexed="10"/>
      <name val="Arial Narrow"/>
      <family val="2"/>
    </font>
    <font>
      <b/>
      <u/>
      <sz val="16"/>
      <name val="Arial Narrow"/>
      <family val="2"/>
    </font>
    <font>
      <b/>
      <sz val="16"/>
      <color rgb="FF0070C0"/>
      <name val="Arial"/>
      <family val="2"/>
    </font>
    <font>
      <b/>
      <sz val="8"/>
      <name val="Arial"/>
      <family val="2"/>
    </font>
    <font>
      <sz val="10"/>
      <name val="Arial"/>
      <family val="2"/>
    </font>
    <font>
      <sz val="16"/>
      <name val="Calibri"/>
      <family val="2"/>
      <scheme val="minor"/>
    </font>
    <font>
      <sz val="14"/>
      <name val="Calibri"/>
      <family val="2"/>
      <scheme val="minor"/>
    </font>
    <font>
      <sz val="10"/>
      <color rgb="FFFF0000"/>
      <name val="Arial"/>
      <family val="2"/>
    </font>
    <font>
      <b/>
      <sz val="12"/>
      <color rgb="FFC00000"/>
      <name val="Arial Narrow"/>
      <family val="2"/>
    </font>
    <font>
      <sz val="10"/>
      <name val="Arial"/>
      <family val="2"/>
    </font>
    <font>
      <b/>
      <sz val="11"/>
      <color theme="1"/>
      <name val="Calibri"/>
      <family val="2"/>
      <scheme val="minor"/>
    </font>
    <font>
      <b/>
      <sz val="14"/>
      <color rgb="FFC00000"/>
      <name val="Arial Narrow"/>
      <family val="2"/>
    </font>
    <font>
      <sz val="11"/>
      <name val="Arial"/>
      <family val="2"/>
    </font>
    <font>
      <b/>
      <sz val="16"/>
      <color theme="0" tint="-0.499984740745262"/>
      <name val="Calibri"/>
      <family val="2"/>
      <scheme val="minor"/>
    </font>
    <font>
      <b/>
      <sz val="16"/>
      <color rgb="FF0070C0"/>
      <name val="Calibri"/>
      <family val="2"/>
      <scheme val="minor"/>
    </font>
    <font>
      <b/>
      <sz val="16"/>
      <color rgb="FF7030A0"/>
      <name val="Calibri"/>
      <family val="2"/>
      <scheme val="minor"/>
    </font>
    <font>
      <sz val="16"/>
      <name val="Arial Narrow"/>
      <family val="2"/>
    </font>
    <font>
      <sz val="26"/>
      <name val="Arial"/>
      <family val="2"/>
    </font>
    <font>
      <sz val="48"/>
      <name val="Arial"/>
      <family val="2"/>
    </font>
    <font>
      <b/>
      <sz val="18"/>
      <color rgb="FFFF0000"/>
      <name val="Arial Narrow"/>
      <family val="2"/>
    </font>
    <font>
      <b/>
      <sz val="10"/>
      <color rgb="FFFF0000"/>
      <name val="Arial Narrow"/>
      <family val="2"/>
    </font>
    <font>
      <b/>
      <sz val="11"/>
      <color rgb="FF0070C0"/>
      <name val="Arial Narrow"/>
      <family val="2"/>
    </font>
    <font>
      <sz val="14"/>
      <color theme="1"/>
      <name val="Calibri"/>
      <family val="2"/>
      <scheme val="minor"/>
    </font>
    <font>
      <b/>
      <sz val="22"/>
      <color theme="1"/>
      <name val="Calibri"/>
      <family val="2"/>
      <scheme val="minor"/>
    </font>
    <font>
      <b/>
      <sz val="14"/>
      <color theme="1"/>
      <name val="Calibri"/>
      <family val="2"/>
      <scheme val="minor"/>
    </font>
    <font>
      <b/>
      <sz val="14"/>
      <color rgb="FF7030A0"/>
      <name val="Calibri"/>
      <family val="2"/>
      <scheme val="minor"/>
    </font>
    <font>
      <sz val="11"/>
      <color rgb="FF0070C0"/>
      <name val="Arial Narrow"/>
      <family val="2"/>
    </font>
    <font>
      <b/>
      <sz val="11"/>
      <color rgb="FFFF0000"/>
      <name val="Arial Narrow"/>
      <family val="2"/>
    </font>
    <font>
      <sz val="12"/>
      <color theme="1"/>
      <name val="Arial"/>
      <family val="2"/>
    </font>
    <font>
      <sz val="10"/>
      <color rgb="FF000000"/>
      <name val="Helvetica Neue"/>
      <family val="2"/>
    </font>
    <font>
      <sz val="10"/>
      <color rgb="FFFF0000"/>
      <name val="Helvetica Neue"/>
      <family val="2"/>
    </font>
    <font>
      <sz val="10"/>
      <color theme="1"/>
      <name val="Helvetica"/>
      <family val="2"/>
    </font>
  </fonts>
  <fills count="19">
    <fill>
      <patternFill patternType="none"/>
    </fill>
    <fill>
      <patternFill patternType="gray125"/>
    </fill>
    <fill>
      <patternFill patternType="solid">
        <fgColor indexed="4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ADF729"/>
        <bgColor indexed="64"/>
      </patternFill>
    </fill>
    <fill>
      <patternFill patternType="solid">
        <fgColor rgb="FF4CD9FA"/>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
      <patternFill patternType="solid">
        <fgColor rgb="FFAFA16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99FF66"/>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8" fillId="0" borderId="0"/>
    <xf numFmtId="9" fontId="35" fillId="0" borderId="0" applyFont="0" applyFill="0" applyBorder="0" applyAlignment="0" applyProtection="0"/>
    <xf numFmtId="164" fontId="40" fillId="0" borderId="0" applyFont="0" applyFill="0" applyBorder="0" applyAlignment="0" applyProtection="0"/>
  </cellStyleXfs>
  <cellXfs count="325">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6" fillId="0" borderId="0" xfId="0" applyFont="1"/>
    <xf numFmtId="0" fontId="3" fillId="0" borderId="0" xfId="0" applyFont="1"/>
    <xf numFmtId="0" fontId="0" fillId="0" borderId="0" xfId="0" applyAlignment="1">
      <alignment horizontal="center" vertical="center"/>
    </xf>
    <xf numFmtId="0" fontId="11" fillId="0" borderId="0" xfId="0" applyFont="1"/>
    <xf numFmtId="0" fontId="6" fillId="0" borderId="2"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0" fillId="0" borderId="0" xfId="0" applyAlignment="1">
      <alignment horizontal="left"/>
    </xf>
    <xf numFmtId="0" fontId="9" fillId="0" borderId="0" xfId="0" applyFont="1" applyAlignment="1">
      <alignment horizontal="center"/>
    </xf>
    <xf numFmtId="0" fontId="9" fillId="0" borderId="0" xfId="0" quotePrefix="1" applyFont="1" applyAlignment="1">
      <alignment horizontal="center"/>
    </xf>
    <xf numFmtId="0" fontId="10" fillId="0" borderId="2" xfId="0" applyFont="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center" vertical="center"/>
    </xf>
    <xf numFmtId="0" fontId="14" fillId="0" borderId="13" xfId="0" quotePrefix="1" applyFont="1" applyBorder="1" applyAlignment="1">
      <alignment horizontal="center" vertical="center"/>
    </xf>
    <xf numFmtId="2" fontId="14" fillId="0" borderId="14" xfId="0" applyNumberFormat="1" applyFont="1" applyBorder="1" applyAlignment="1">
      <alignment horizontal="center" vertical="center"/>
    </xf>
    <xf numFmtId="0" fontId="14" fillId="0" borderId="13" xfId="0" applyFont="1" applyBorder="1" applyAlignment="1">
      <alignment horizontal="center" vertical="center"/>
    </xf>
    <xf numFmtId="2" fontId="13" fillId="0" borderId="2" xfId="0" applyNumberFormat="1" applyFont="1" applyFill="1" applyBorder="1" applyAlignment="1">
      <alignment horizontal="center" vertical="center"/>
    </xf>
    <xf numFmtId="0" fontId="13" fillId="0" borderId="2" xfId="0" applyFont="1" applyBorder="1" applyAlignment="1">
      <alignment horizontal="center" vertical="center"/>
    </xf>
    <xf numFmtId="166" fontId="17" fillId="0" borderId="5" xfId="0" quotePrefix="1" applyNumberFormat="1" applyFont="1" applyBorder="1" applyAlignment="1">
      <alignment horizontal="center" vertical="center"/>
    </xf>
    <xf numFmtId="165" fontId="17" fillId="0" borderId="5" xfId="0" quotePrefix="1" applyNumberFormat="1" applyFont="1" applyBorder="1" applyAlignment="1">
      <alignment vertical="center"/>
    </xf>
    <xf numFmtId="0" fontId="18" fillId="0" borderId="0" xfId="0" applyNumberFormat="1" applyFont="1" applyFill="1" applyBorder="1" applyAlignment="1" applyProtection="1">
      <alignment horizontal="left"/>
      <protection locked="0"/>
    </xf>
    <xf numFmtId="0" fontId="6" fillId="0" borderId="2" xfId="0" applyFont="1" applyFill="1" applyBorder="1" applyAlignment="1">
      <alignment horizontal="center" vertical="center" wrapText="1"/>
    </xf>
    <xf numFmtId="2" fontId="15" fillId="0" borderId="0" xfId="0" applyNumberFormat="1" applyFont="1" applyAlignment="1">
      <alignment horizontal="center"/>
    </xf>
    <xf numFmtId="0" fontId="10" fillId="0" borderId="3" xfId="0" applyNumberFormat="1" applyFont="1" applyFill="1" applyBorder="1" applyAlignment="1" applyProtection="1">
      <alignment horizontal="center"/>
      <protection locked="0"/>
    </xf>
    <xf numFmtId="0" fontId="15" fillId="0" borderId="2" xfId="0" applyFont="1" applyFill="1" applyBorder="1" applyAlignment="1">
      <alignment vertical="center"/>
    </xf>
    <xf numFmtId="0" fontId="15" fillId="0" borderId="2" xfId="0" applyFont="1" applyFill="1" applyBorder="1" applyAlignment="1">
      <alignment horizontal="left" vertical="center"/>
    </xf>
    <xf numFmtId="0" fontId="15" fillId="0" borderId="2" xfId="0" applyFont="1" applyFill="1" applyBorder="1" applyAlignment="1">
      <alignment horizontal="center"/>
    </xf>
    <xf numFmtId="167" fontId="15" fillId="0" borderId="2" xfId="0" applyNumberFormat="1" applyFont="1" applyFill="1" applyBorder="1" applyAlignment="1">
      <alignment horizontal="center"/>
    </xf>
    <xf numFmtId="1" fontId="13" fillId="0" borderId="2" xfId="0" applyNumberFormat="1" applyFont="1" applyFill="1" applyBorder="1" applyAlignment="1">
      <alignment horizontal="center"/>
    </xf>
    <xf numFmtId="0" fontId="13" fillId="0" borderId="2" xfId="0" applyFont="1" applyFill="1" applyBorder="1" applyAlignment="1">
      <alignment horizontal="center"/>
    </xf>
    <xf numFmtId="0" fontId="15" fillId="0" borderId="2" xfId="0" quotePrefix="1" applyFont="1" applyFill="1" applyBorder="1" applyAlignment="1">
      <alignment horizontal="left" vertical="center"/>
    </xf>
    <xf numFmtId="166" fontId="17" fillId="0" borderId="0" xfId="0" quotePrefix="1" applyNumberFormat="1" applyFont="1" applyBorder="1" applyAlignment="1">
      <alignment horizontal="center" vertical="center"/>
    </xf>
    <xf numFmtId="0" fontId="20" fillId="5" borderId="2" xfId="0" applyFont="1" applyFill="1" applyBorder="1" applyAlignment="1">
      <alignment horizontal="center" vertical="center"/>
    </xf>
    <xf numFmtId="0" fontId="21" fillId="0" borderId="2" xfId="0" applyFont="1" applyFill="1" applyBorder="1" applyAlignment="1">
      <alignment horizontal="center" vertical="center"/>
    </xf>
    <xf numFmtId="0" fontId="23" fillId="0" borderId="0" xfId="0" applyFont="1"/>
    <xf numFmtId="0" fontId="10" fillId="9" borderId="2"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14" fillId="11" borderId="13" xfId="0" applyFont="1" applyFill="1" applyBorder="1" applyAlignment="1">
      <alignment horizontal="center" vertical="center"/>
    </xf>
    <xf numFmtId="2" fontId="14" fillId="11" borderId="14" xfId="0" applyNumberFormat="1" applyFont="1" applyFill="1" applyBorder="1" applyAlignment="1">
      <alignment horizontal="center" vertical="center"/>
    </xf>
    <xf numFmtId="0" fontId="13" fillId="11" borderId="13" xfId="0" applyFont="1" applyFill="1" applyBorder="1" applyAlignment="1">
      <alignment horizontal="center" vertical="center"/>
    </xf>
    <xf numFmtId="166" fontId="17" fillId="0" borderId="5" xfId="0" quotePrefix="1" applyNumberFormat="1" applyFont="1" applyBorder="1" applyAlignment="1">
      <alignment horizontal="center" vertical="center"/>
    </xf>
    <xf numFmtId="0" fontId="13" fillId="12" borderId="2" xfId="0" applyFont="1" applyFill="1" applyBorder="1" applyAlignment="1">
      <alignment horizontal="center" vertical="center"/>
    </xf>
    <xf numFmtId="0" fontId="13" fillId="12" borderId="9" xfId="0" applyNumberFormat="1" applyFont="1" applyFill="1" applyBorder="1" applyAlignment="1" applyProtection="1">
      <alignment horizontal="center"/>
      <protection locked="0"/>
    </xf>
    <xf numFmtId="0" fontId="13" fillId="12" borderId="3" xfId="0" quotePrefix="1" applyNumberFormat="1" applyFont="1" applyFill="1" applyBorder="1" applyAlignment="1" applyProtection="1">
      <alignment horizontal="left"/>
      <protection locked="0"/>
    </xf>
    <xf numFmtId="0" fontId="13" fillId="12" borderId="2" xfId="0" applyFont="1" applyFill="1" applyBorder="1" applyAlignment="1">
      <alignment vertical="center"/>
    </xf>
    <xf numFmtId="0" fontId="20" fillId="12" borderId="2" xfId="0" applyFont="1" applyFill="1" applyBorder="1" applyAlignment="1">
      <alignment horizontal="center" vertical="center"/>
    </xf>
    <xf numFmtId="0" fontId="0" fillId="0" borderId="0" xfId="0" applyFill="1"/>
    <xf numFmtId="1" fontId="13" fillId="11" borderId="2" xfId="0" applyNumberFormat="1" applyFont="1" applyFill="1" applyBorder="1" applyAlignment="1">
      <alignment horizontal="center"/>
    </xf>
    <xf numFmtId="167" fontId="15" fillId="11" borderId="2" xfId="0" applyNumberFormat="1" applyFont="1" applyFill="1" applyBorder="1" applyAlignment="1">
      <alignment horizontal="center"/>
    </xf>
    <xf numFmtId="0" fontId="15" fillId="0" borderId="9" xfId="0" applyFont="1" applyBorder="1" applyAlignment="1">
      <alignment vertical="center"/>
    </xf>
    <xf numFmtId="0" fontId="13" fillId="5" borderId="2" xfId="0" quotePrefix="1" applyFont="1" applyFill="1" applyBorder="1" applyAlignment="1">
      <alignment horizontal="center" vertical="center"/>
    </xf>
    <xf numFmtId="0" fontId="13" fillId="5" borderId="9" xfId="0" quotePrefix="1" applyNumberFormat="1" applyFont="1" applyFill="1" applyBorder="1" applyAlignment="1" applyProtection="1">
      <alignment horizontal="left" vertical="center"/>
      <protection locked="0"/>
    </xf>
    <xf numFmtId="0" fontId="13" fillId="5" borderId="12" xfId="0" quotePrefix="1" applyNumberFormat="1" applyFont="1" applyFill="1" applyBorder="1" applyAlignment="1" applyProtection="1">
      <alignment horizontal="left" vertical="center"/>
      <protection locked="0"/>
    </xf>
    <xf numFmtId="0" fontId="13" fillId="5" borderId="12" xfId="0" applyNumberFormat="1" applyFont="1" applyFill="1" applyBorder="1" applyAlignment="1" applyProtection="1">
      <alignment vertical="center"/>
      <protection locked="0"/>
    </xf>
    <xf numFmtId="0" fontId="14" fillId="5" borderId="13" xfId="0" applyFont="1" applyFill="1" applyBorder="1" applyAlignment="1">
      <alignment horizontal="center" vertical="center"/>
    </xf>
    <xf numFmtId="0" fontId="2" fillId="0" borderId="0" xfId="0" applyFont="1" applyFill="1" applyAlignment="1">
      <alignment horizontal="center"/>
    </xf>
    <xf numFmtId="0" fontId="25" fillId="0" borderId="0" xfId="0" quotePrefix="1" applyFont="1" applyFill="1" applyAlignment="1">
      <alignment horizontal="left"/>
    </xf>
    <xf numFmtId="0" fontId="25" fillId="0" borderId="0" xfId="0" quotePrefix="1" applyFont="1" applyFill="1" applyAlignment="1">
      <alignment horizontal="center"/>
    </xf>
    <xf numFmtId="0" fontId="12" fillId="0" borderId="0" xfId="0" applyFont="1"/>
    <xf numFmtId="0" fontId="5" fillId="0" borderId="2" xfId="0" applyFont="1" applyBorder="1" applyAlignment="1">
      <alignment horizontal="center" vertical="center" wrapText="1"/>
    </xf>
    <xf numFmtId="0" fontId="15" fillId="0" borderId="9" xfId="0" applyFont="1" applyBorder="1" applyAlignment="1">
      <alignment horizontal="center" vertical="center"/>
    </xf>
    <xf numFmtId="167" fontId="15" fillId="0" borderId="2" xfId="0" applyNumberFormat="1" applyFont="1" applyBorder="1" applyAlignment="1">
      <alignment horizontal="center" vertical="center"/>
    </xf>
    <xf numFmtId="2" fontId="27" fillId="13" borderId="2" xfId="0" applyNumberFormat="1" applyFont="1" applyFill="1" applyBorder="1" applyAlignment="1">
      <alignment horizontal="center" vertical="center"/>
    </xf>
    <xf numFmtId="0" fontId="12" fillId="4" borderId="9" xfId="0" quotePrefix="1" applyFont="1" applyFill="1" applyBorder="1" applyAlignment="1">
      <alignment horizontal="left" vertical="center"/>
    </xf>
    <xf numFmtId="0" fontId="28" fillId="4" borderId="12" xfId="0" applyFont="1" applyFill="1" applyBorder="1"/>
    <xf numFmtId="0" fontId="12" fillId="4" borderId="12" xfId="0" applyFont="1" applyFill="1" applyBorder="1" applyAlignment="1">
      <alignment vertical="center"/>
    </xf>
    <xf numFmtId="0" fontId="28" fillId="4" borderId="12" xfId="0" applyFont="1" applyFill="1" applyBorder="1" applyAlignment="1">
      <alignment vertical="center"/>
    </xf>
    <xf numFmtId="0" fontId="28" fillId="4" borderId="3" xfId="0" applyFont="1" applyFill="1" applyBorder="1"/>
    <xf numFmtId="0" fontId="26" fillId="0" borderId="0" xfId="0" applyFont="1" applyAlignment="1">
      <alignment horizontal="left"/>
    </xf>
    <xf numFmtId="0" fontId="26" fillId="0" borderId="0" xfId="0" applyFont="1" applyAlignment="1">
      <alignment horizontal="center"/>
    </xf>
    <xf numFmtId="0" fontId="29" fillId="0" borderId="0" xfId="0" applyFont="1" applyAlignment="1">
      <alignment horizontal="left"/>
    </xf>
    <xf numFmtId="0" fontId="5" fillId="0" borderId="0" xfId="0" applyFont="1"/>
    <xf numFmtId="0" fontId="5" fillId="0" borderId="0" xfId="0" applyFont="1" applyAlignment="1">
      <alignment horizontal="center"/>
    </xf>
    <xf numFmtId="0" fontId="7" fillId="2" borderId="0" xfId="0" applyFont="1" applyFill="1" applyBorder="1" applyAlignment="1">
      <alignment horizontal="center" vertical="center" wrapText="1"/>
    </xf>
    <xf numFmtId="0" fontId="10" fillId="0" borderId="9" xfId="0" applyFont="1" applyBorder="1" applyAlignment="1">
      <alignment horizontal="center" vertical="center"/>
    </xf>
    <xf numFmtId="1" fontId="30"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67" fontId="30" fillId="0" borderId="2" xfId="0" applyNumberFormat="1" applyFont="1" applyBorder="1" applyAlignment="1">
      <alignment horizontal="center" vertical="center"/>
    </xf>
    <xf numFmtId="2" fontId="6" fillId="0" borderId="2" xfId="0" applyNumberFormat="1" applyFont="1" applyBorder="1" applyAlignment="1">
      <alignment horizontal="center" vertical="center"/>
    </xf>
    <xf numFmtId="0" fontId="31" fillId="0" borderId="0" xfId="0" applyFont="1" applyAlignment="1">
      <alignment horizontal="center" vertical="center"/>
    </xf>
    <xf numFmtId="0" fontId="16" fillId="0" borderId="0" xfId="0" applyFont="1" applyAlignment="1">
      <alignment vertical="center"/>
    </xf>
    <xf numFmtId="0" fontId="14" fillId="0" borderId="0" xfId="0" quotePrefix="1" applyFont="1" applyAlignment="1">
      <alignment horizontal="left"/>
    </xf>
    <xf numFmtId="0" fontId="10" fillId="5" borderId="9" xfId="0" applyFont="1" applyFill="1" applyBorder="1" applyAlignment="1">
      <alignment vertical="center"/>
    </xf>
    <xf numFmtId="0" fontId="19" fillId="0" borderId="2" xfId="0" applyFont="1" applyFill="1" applyBorder="1" applyAlignment="1">
      <alignment horizontal="center"/>
    </xf>
    <xf numFmtId="0" fontId="14" fillId="0" borderId="0" xfId="0" applyFont="1" applyAlignment="1">
      <alignment horizontal="left"/>
    </xf>
    <xf numFmtId="0" fontId="1" fillId="4" borderId="0" xfId="0" quotePrefix="1" applyFont="1" applyFill="1" applyAlignment="1">
      <alignment horizontal="center" vertical="center" wrapText="1"/>
    </xf>
    <xf numFmtId="0" fontId="13" fillId="5" borderId="2" xfId="0" quotePrefix="1" applyFont="1" applyFill="1" applyBorder="1" applyAlignment="1">
      <alignment horizontal="left" vertical="center"/>
    </xf>
    <xf numFmtId="0" fontId="9" fillId="9" borderId="2" xfId="0" applyFont="1" applyFill="1" applyBorder="1" applyAlignment="1">
      <alignment horizontal="center" vertical="center" wrapText="1"/>
    </xf>
    <xf numFmtId="0" fontId="6" fillId="4" borderId="9" xfId="0" quotePrefix="1" applyFont="1" applyFill="1" applyBorder="1" applyAlignment="1">
      <alignment horizontal="left" vertical="center"/>
    </xf>
    <xf numFmtId="0" fontId="13" fillId="5" borderId="9" xfId="0" quotePrefix="1" applyFont="1" applyFill="1" applyBorder="1" applyAlignment="1">
      <alignment horizontal="left" vertical="center"/>
    </xf>
    <xf numFmtId="0" fontId="6" fillId="5" borderId="3" xfId="0" applyFont="1" applyFill="1" applyBorder="1" applyAlignment="1" applyProtection="1">
      <alignment horizontal="center" vertical="center" wrapText="1"/>
      <protection locked="0"/>
    </xf>
    <xf numFmtId="0" fontId="10" fillId="9" borderId="8" xfId="0" applyFont="1" applyFill="1" applyBorder="1" applyAlignment="1">
      <alignment horizontal="center" vertical="center" wrapText="1"/>
    </xf>
    <xf numFmtId="0" fontId="15" fillId="0" borderId="1" xfId="0" applyFont="1" applyFill="1" applyBorder="1" applyAlignment="1">
      <alignment vertical="center"/>
    </xf>
    <xf numFmtId="0" fontId="15" fillId="0" borderId="1" xfId="0" applyFont="1" applyFill="1" applyBorder="1" applyAlignment="1">
      <alignment horizontal="left" vertical="center"/>
    </xf>
    <xf numFmtId="0" fontId="6" fillId="5" borderId="3" xfId="0" applyFont="1" applyFill="1" applyBorder="1" applyAlignment="1" applyProtection="1">
      <alignment horizontal="left" vertical="center"/>
      <protection locked="0"/>
    </xf>
    <xf numFmtId="0" fontId="0" fillId="5" borderId="2" xfId="0" applyFill="1" applyBorder="1" applyAlignment="1">
      <alignment horizontal="center"/>
    </xf>
    <xf numFmtId="0" fontId="23" fillId="0" borderId="0" xfId="0" quotePrefix="1" applyFont="1" applyAlignment="1">
      <alignment horizontal="left"/>
    </xf>
    <xf numFmtId="10" fontId="30" fillId="14" borderId="2" xfId="0" applyNumberFormat="1" applyFont="1" applyFill="1" applyBorder="1" applyAlignment="1">
      <alignment horizontal="center" vertical="center"/>
    </xf>
    <xf numFmtId="2" fontId="30" fillId="14" borderId="0" xfId="0" applyNumberFormat="1" applyFont="1" applyFill="1" applyBorder="1" applyAlignment="1">
      <alignment horizontal="center" vertical="center"/>
    </xf>
    <xf numFmtId="167" fontId="15" fillId="14" borderId="2" xfId="0" applyNumberFormat="1" applyFont="1" applyFill="1" applyBorder="1" applyAlignment="1">
      <alignment horizontal="center" vertical="center"/>
    </xf>
    <xf numFmtId="2" fontId="15" fillId="14" borderId="2" xfId="0" applyNumberFormat="1" applyFont="1" applyFill="1" applyBorder="1" applyAlignment="1">
      <alignment horizontal="center" vertical="center"/>
    </xf>
    <xf numFmtId="0" fontId="13" fillId="11" borderId="2" xfId="0" applyFont="1" applyFill="1" applyBorder="1" applyAlignment="1">
      <alignment horizontal="center" vertical="center"/>
    </xf>
    <xf numFmtId="0" fontId="9" fillId="0" borderId="0" xfId="0" applyFont="1" applyAlignment="1">
      <alignment horizontal="center" vertical="center"/>
    </xf>
    <xf numFmtId="0" fontId="20" fillId="5" borderId="8" xfId="0" applyFont="1" applyFill="1" applyBorder="1" applyAlignment="1">
      <alignment horizontal="center" vertical="center"/>
    </xf>
    <xf numFmtId="168" fontId="36" fillId="0" borderId="2" xfId="0" applyNumberFormat="1" applyFont="1" applyBorder="1" applyAlignment="1">
      <alignment horizontal="center" vertical="center"/>
    </xf>
    <xf numFmtId="0" fontId="14" fillId="0" borderId="2" xfId="0" quotePrefix="1" applyFont="1" applyBorder="1" applyAlignment="1">
      <alignment horizontal="center" vertical="center"/>
    </xf>
    <xf numFmtId="1" fontId="36" fillId="0" borderId="2" xfId="0" applyNumberFormat="1" applyFont="1" applyBorder="1" applyAlignment="1">
      <alignment horizontal="center" vertical="center"/>
    </xf>
    <xf numFmtId="0" fontId="14" fillId="0" borderId="2" xfId="0" applyFont="1" applyBorder="1" applyAlignment="1">
      <alignment horizontal="center" vertical="center"/>
    </xf>
    <xf numFmtId="0" fontId="0" fillId="0" borderId="2" xfId="0" applyBorder="1" applyAlignment="1">
      <alignment vertical="center"/>
    </xf>
    <xf numFmtId="0" fontId="36" fillId="0" borderId="2"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xf>
    <xf numFmtId="1" fontId="13" fillId="11" borderId="9" xfId="0" applyNumberFormat="1" applyFont="1" applyFill="1" applyBorder="1" applyAlignment="1">
      <alignment horizontal="center"/>
    </xf>
    <xf numFmtId="10" fontId="30" fillId="0" borderId="1" xfId="0" applyNumberFormat="1" applyFont="1" applyFill="1" applyBorder="1" applyAlignment="1">
      <alignment horizontal="center" vertical="center"/>
    </xf>
    <xf numFmtId="10" fontId="30" fillId="0" borderId="11" xfId="2" applyNumberFormat="1" applyFont="1" applyBorder="1" applyAlignment="1">
      <alignment horizontal="center" vertical="center"/>
    </xf>
    <xf numFmtId="0" fontId="30" fillId="0" borderId="0" xfId="0" applyFont="1" applyBorder="1" applyAlignment="1">
      <alignment horizontal="center" vertical="center"/>
    </xf>
    <xf numFmtId="0" fontId="37" fillId="0" borderId="2" xfId="0" applyFont="1" applyBorder="1" applyAlignment="1">
      <alignment horizontal="center" vertical="center"/>
    </xf>
    <xf numFmtId="0" fontId="39" fillId="15" borderId="2" xfId="0" applyFont="1" applyFill="1" applyBorder="1" applyAlignment="1">
      <alignment horizontal="center" vertical="center" wrapText="1"/>
    </xf>
    <xf numFmtId="0" fontId="10" fillId="0" borderId="2" xfId="0" applyNumberFormat="1" applyFont="1" applyFill="1" applyBorder="1" applyAlignment="1" applyProtection="1">
      <alignment horizontal="center"/>
      <protection locked="0"/>
    </xf>
    <xf numFmtId="0" fontId="15" fillId="0" borderId="1" xfId="0" quotePrefix="1" applyFont="1" applyFill="1" applyBorder="1" applyAlignment="1">
      <alignment horizontal="left" vertical="center"/>
    </xf>
    <xf numFmtId="10" fontId="30" fillId="0" borderId="1" xfId="0" applyNumberFormat="1" applyFont="1" applyBorder="1" applyAlignment="1">
      <alignment horizontal="center" vertical="center"/>
    </xf>
    <xf numFmtId="0" fontId="41" fillId="0" borderId="0" xfId="0" applyFont="1" applyAlignment="1">
      <alignment horizontal="center"/>
    </xf>
    <xf numFmtId="0" fontId="5" fillId="0" borderId="0" xfId="0" applyFont="1" applyFill="1" applyAlignment="1">
      <alignment horizontal="center"/>
    </xf>
    <xf numFmtId="19" fontId="26" fillId="0" borderId="0" xfId="0" applyNumberFormat="1" applyFont="1" applyAlignment="1">
      <alignment horizontal="center"/>
    </xf>
    <xf numFmtId="0" fontId="6" fillId="16" borderId="9" xfId="0" quotePrefix="1" applyFont="1" applyFill="1" applyBorder="1" applyAlignment="1">
      <alignment horizontal="center" vertical="center" wrapText="1"/>
    </xf>
    <xf numFmtId="0" fontId="12" fillId="16" borderId="9" xfId="0" quotePrefix="1" applyFont="1" applyFill="1" applyBorder="1" applyAlignment="1">
      <alignment horizontal="center" vertical="center" wrapText="1"/>
    </xf>
    <xf numFmtId="0" fontId="12" fillId="16" borderId="9" xfId="0" applyFont="1" applyFill="1" applyBorder="1" applyAlignment="1">
      <alignment horizontal="center" vertical="center" wrapText="1"/>
    </xf>
    <xf numFmtId="0" fontId="5" fillId="16" borderId="9"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13" fillId="6" borderId="9" xfId="0" applyFont="1" applyFill="1" applyBorder="1" applyAlignment="1">
      <alignment horizontal="center" vertical="center"/>
    </xf>
    <xf numFmtId="0" fontId="22" fillId="6" borderId="2" xfId="0" quotePrefix="1" applyFont="1" applyFill="1" applyBorder="1" applyAlignment="1">
      <alignment horizontal="left" vertical="center"/>
    </xf>
    <xf numFmtId="0" fontId="12" fillId="6" borderId="9" xfId="0" applyFont="1" applyFill="1" applyBorder="1" applyAlignment="1">
      <alignment horizontal="center" vertical="center"/>
    </xf>
    <xf numFmtId="0" fontId="0" fillId="6" borderId="3" xfId="0" applyFill="1" applyBorder="1" applyAlignment="1">
      <alignment horizontal="center"/>
    </xf>
    <xf numFmtId="0" fontId="12" fillId="6" borderId="12" xfId="0" applyFont="1" applyFill="1" applyBorder="1" applyAlignment="1">
      <alignment horizontal="center" vertical="center"/>
    </xf>
    <xf numFmtId="0" fontId="12" fillId="6" borderId="3" xfId="0" applyFont="1" applyFill="1" applyBorder="1" applyAlignment="1">
      <alignment horizontal="center" vertical="center"/>
    </xf>
    <xf numFmtId="0" fontId="15" fillId="0" borderId="2" xfId="0" applyFont="1" applyFill="1" applyBorder="1" applyAlignment="1">
      <alignment horizontal="center" vertical="center"/>
    </xf>
    <xf numFmtId="10" fontId="15" fillId="0" borderId="2" xfId="2" applyNumberFormat="1" applyFont="1" applyBorder="1" applyAlignment="1">
      <alignment horizontal="center" vertical="center"/>
    </xf>
    <xf numFmtId="1" fontId="15" fillId="0" borderId="2" xfId="0" applyNumberFormat="1" applyFont="1" applyBorder="1" applyAlignment="1">
      <alignment horizontal="center" vertical="center"/>
    </xf>
    <xf numFmtId="0" fontId="5" fillId="17" borderId="2" xfId="0" applyFont="1" applyFill="1" applyBorder="1" applyAlignment="1">
      <alignment horizontal="center" vertical="center" wrapText="1"/>
    </xf>
    <xf numFmtId="0" fontId="12" fillId="17" borderId="9" xfId="0" applyFont="1" applyFill="1" applyBorder="1" applyAlignment="1">
      <alignment horizontal="center" vertical="center" wrapText="1"/>
    </xf>
    <xf numFmtId="0" fontId="5" fillId="17" borderId="9" xfId="0" applyFont="1" applyFill="1" applyBorder="1" applyAlignment="1">
      <alignment horizontal="center" vertical="center" wrapText="1"/>
    </xf>
    <xf numFmtId="0" fontId="5" fillId="17" borderId="1" xfId="0" quotePrefix="1" applyFont="1" applyFill="1" applyBorder="1" applyAlignment="1">
      <alignment horizontal="center" vertical="center" wrapText="1"/>
    </xf>
    <xf numFmtId="0" fontId="3" fillId="2" borderId="0" xfId="0" applyFont="1" applyFill="1" applyBorder="1" applyAlignment="1">
      <alignment horizontal="center" vertical="center" wrapText="1"/>
    </xf>
    <xf numFmtId="0" fontId="30" fillId="0" borderId="0" xfId="0" applyFont="1" applyAlignment="1">
      <alignment horizontal="center"/>
    </xf>
    <xf numFmtId="164" fontId="0" fillId="0" borderId="0" xfId="3" applyFont="1" applyAlignment="1">
      <alignment horizontal="center"/>
    </xf>
    <xf numFmtId="167" fontId="15" fillId="11" borderId="2" xfId="0" applyNumberFormat="1" applyFont="1" applyFill="1" applyBorder="1" applyAlignment="1">
      <alignment horizontal="center" vertical="center"/>
    </xf>
    <xf numFmtId="0" fontId="3" fillId="6" borderId="8" xfId="0" quotePrefix="1" applyFont="1" applyFill="1" applyBorder="1" applyAlignment="1">
      <alignment horizontal="center" vertical="center" wrapText="1"/>
    </xf>
    <xf numFmtId="0" fontId="0" fillId="0" borderId="19" xfId="0" applyBorder="1"/>
    <xf numFmtId="169" fontId="1" fillId="0" borderId="19" xfId="0" quotePrefix="1" applyNumberFormat="1" applyFont="1" applyBorder="1" applyAlignment="1">
      <alignment horizontal="center" vertical="center"/>
    </xf>
    <xf numFmtId="170" fontId="1" fillId="0" borderId="19" xfId="0" quotePrefix="1" applyNumberFormat="1" applyFont="1" applyBorder="1" applyAlignment="1">
      <alignment horizontal="center" vertical="center"/>
    </xf>
    <xf numFmtId="0" fontId="38" fillId="0" borderId="19" xfId="0" applyFont="1" applyBorder="1" applyAlignment="1">
      <alignment horizontal="center" vertical="center"/>
    </xf>
    <xf numFmtId="169" fontId="38" fillId="0" borderId="19" xfId="0" quotePrefix="1" applyNumberFormat="1" applyFont="1" applyBorder="1" applyAlignment="1">
      <alignment horizontal="center" vertical="center"/>
    </xf>
    <xf numFmtId="171" fontId="1" fillId="0" borderId="19" xfId="0" quotePrefix="1" applyNumberFormat="1" applyFont="1" applyBorder="1" applyAlignment="1">
      <alignment horizontal="center" vertical="center"/>
    </xf>
    <xf numFmtId="0" fontId="3" fillId="6" borderId="19" xfId="0" quotePrefix="1" applyFont="1" applyFill="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38" fillId="0" borderId="0" xfId="0" applyFont="1" applyAlignment="1">
      <alignment horizontal="center" vertical="center" wrapText="1"/>
    </xf>
    <xf numFmtId="0" fontId="41" fillId="0" borderId="0" xfId="0" applyFont="1" applyAlignment="1">
      <alignment horizontal="center" vertical="center"/>
    </xf>
    <xf numFmtId="0" fontId="5" fillId="0" borderId="0" xfId="0" quotePrefix="1" applyFont="1" applyFill="1" applyAlignment="1">
      <alignment horizontal="left"/>
    </xf>
    <xf numFmtId="0" fontId="6" fillId="5" borderId="12" xfId="0" applyFont="1" applyFill="1" applyBorder="1" applyAlignment="1" applyProtection="1">
      <alignment horizontal="left" vertical="center"/>
      <protection locked="0"/>
    </xf>
    <xf numFmtId="0" fontId="10" fillId="5" borderId="3" xfId="0" applyFont="1" applyFill="1" applyBorder="1" applyAlignment="1">
      <alignment vertical="center"/>
    </xf>
    <xf numFmtId="0" fontId="5" fillId="0"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43" fillId="0" borderId="0" xfId="0" quotePrefix="1" applyFont="1" applyAlignment="1">
      <alignment horizontal="left" vertical="center"/>
    </xf>
    <xf numFmtId="0" fontId="15" fillId="0" borderId="0" xfId="0" quotePrefix="1" applyFont="1" applyAlignment="1">
      <alignment horizontal="left" vertical="center"/>
    </xf>
    <xf numFmtId="0" fontId="13" fillId="9" borderId="2" xfId="0" applyFont="1" applyFill="1" applyBorder="1" applyAlignment="1">
      <alignment horizontal="center" vertical="center" wrapText="1"/>
    </xf>
    <xf numFmtId="0" fontId="15" fillId="0" borderId="1" xfId="0" applyFont="1" applyFill="1" applyBorder="1" applyAlignment="1">
      <alignment horizontal="center"/>
    </xf>
    <xf numFmtId="0" fontId="44" fillId="0" borderId="2" xfId="0" quotePrefix="1" applyFont="1" applyBorder="1" applyAlignment="1">
      <alignment horizontal="center" vertical="center" wrapText="1"/>
    </xf>
    <xf numFmtId="0" fontId="45" fillId="0" borderId="2" xfId="0" quotePrefix="1" applyFont="1" applyBorder="1" applyAlignment="1">
      <alignment horizontal="center" vertical="center" wrapText="1"/>
    </xf>
    <xf numFmtId="0" fontId="46" fillId="0" borderId="2" xfId="0" quotePrefix="1" applyFont="1" applyBorder="1" applyAlignment="1">
      <alignment horizontal="center" vertical="center" wrapText="1"/>
    </xf>
    <xf numFmtId="0" fontId="47" fillId="0" borderId="2" xfId="0" applyFont="1" applyBorder="1" applyAlignment="1">
      <alignment horizontal="center" vertical="center"/>
    </xf>
    <xf numFmtId="0" fontId="15" fillId="0" borderId="0" xfId="0" applyFont="1"/>
    <xf numFmtId="0" fontId="48" fillId="0" borderId="0" xfId="0" applyFont="1"/>
    <xf numFmtId="0" fontId="49" fillId="0" borderId="0" xfId="0" applyFont="1"/>
    <xf numFmtId="0" fontId="22" fillId="5" borderId="9" xfId="0" quotePrefix="1" applyNumberFormat="1" applyFont="1" applyFill="1" applyBorder="1" applyAlignment="1" applyProtection="1">
      <alignment horizontal="left" vertical="center"/>
      <protection locked="0"/>
    </xf>
    <xf numFmtId="0" fontId="14" fillId="5" borderId="3" xfId="0" applyFont="1" applyFill="1" applyBorder="1" applyAlignment="1">
      <alignment horizontal="center" vertical="center"/>
    </xf>
    <xf numFmtId="0" fontId="22" fillId="12" borderId="9" xfId="0" quotePrefix="1" applyNumberFormat="1" applyFont="1" applyFill="1" applyBorder="1" applyAlignment="1" applyProtection="1">
      <alignment horizontal="left" vertical="center"/>
      <protection locked="0"/>
    </xf>
    <xf numFmtId="0" fontId="13" fillId="12" borderId="12" xfId="0" quotePrefix="1" applyNumberFormat="1" applyFont="1" applyFill="1" applyBorder="1" applyAlignment="1" applyProtection="1">
      <alignment horizontal="left" vertical="center"/>
      <protection locked="0"/>
    </xf>
    <xf numFmtId="0" fontId="13" fillId="12" borderId="12" xfId="0" applyNumberFormat="1" applyFont="1" applyFill="1" applyBorder="1" applyAlignment="1" applyProtection="1">
      <alignment vertical="center"/>
      <protection locked="0"/>
    </xf>
    <xf numFmtId="0" fontId="14" fillId="12" borderId="3" xfId="0" applyFont="1" applyFill="1" applyBorder="1" applyAlignment="1">
      <alignment horizontal="center" vertical="center"/>
    </xf>
    <xf numFmtId="0" fontId="51" fillId="0" borderId="0" xfId="0" applyFont="1" applyBorder="1" applyAlignment="1">
      <alignment horizontal="center"/>
    </xf>
    <xf numFmtId="0" fontId="2" fillId="0" borderId="0" xfId="0" applyFont="1" applyBorder="1"/>
    <xf numFmtId="0" fontId="7" fillId="0" borderId="0" xfId="0" applyFont="1" applyBorder="1" applyAlignment="1">
      <alignment horizont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52" fillId="0" borderId="0" xfId="0" applyFont="1" applyBorder="1"/>
    <xf numFmtId="0" fontId="3" fillId="0" borderId="0" xfId="0" quotePrefix="1" applyFont="1" applyBorder="1" applyAlignment="1">
      <alignment horizontal="center"/>
    </xf>
    <xf numFmtId="0" fontId="3" fillId="0" borderId="0" xfId="0" applyFont="1" applyBorder="1" applyAlignment="1">
      <alignment horizontal="left"/>
    </xf>
    <xf numFmtId="0" fontId="2" fillId="0" borderId="0" xfId="0" applyFont="1" applyBorder="1" applyAlignment="1"/>
    <xf numFmtId="0" fontId="2" fillId="0" borderId="0" xfId="0" applyFont="1" applyBorder="1" applyAlignment="1">
      <alignment horizontal="center"/>
    </xf>
    <xf numFmtId="0" fontId="3" fillId="17" borderId="2" xfId="0" applyFont="1" applyFill="1" applyBorder="1" applyAlignment="1">
      <alignment horizontal="center" vertical="center" wrapText="1"/>
    </xf>
    <xf numFmtId="49" fontId="3" fillId="17" borderId="2" xfId="0" applyNumberFormat="1" applyFont="1" applyFill="1" applyBorder="1" applyAlignment="1">
      <alignment horizontal="center" vertical="center" wrapText="1"/>
    </xf>
    <xf numFmtId="0" fontId="53" fillId="0" borderId="0" xfId="0" applyFont="1" applyFill="1" applyBorder="1"/>
    <xf numFmtId="0" fontId="53" fillId="0" borderId="0" xfId="0" applyFont="1"/>
    <xf numFmtId="0" fontId="54" fillId="12" borderId="2" xfId="0" quotePrefix="1" applyFont="1" applyFill="1" applyBorder="1" applyAlignment="1">
      <alignment horizontal="left" vertical="center"/>
    </xf>
    <xf numFmtId="0" fontId="0" fillId="12" borderId="2" xfId="0" applyFill="1" applyBorder="1" applyAlignment="1"/>
    <xf numFmtId="0" fontId="0" fillId="12" borderId="2" xfId="0" applyFill="1" applyBorder="1"/>
    <xf numFmtId="0" fontId="41" fillId="12" borderId="2" xfId="0" applyFont="1" applyFill="1" applyBorder="1" applyAlignment="1">
      <alignment vertical="center"/>
    </xf>
    <xf numFmtId="49" fontId="0" fillId="12" borderId="2" xfId="0" applyNumberFormat="1" applyFill="1" applyBorder="1"/>
    <xf numFmtId="0" fontId="53" fillId="12" borderId="0" xfId="0" applyFont="1" applyFill="1"/>
    <xf numFmtId="0" fontId="6" fillId="12" borderId="2" xfId="0" applyFont="1" applyFill="1" applyBorder="1" applyAlignment="1">
      <alignment vertical="center"/>
    </xf>
    <xf numFmtId="0" fontId="2" fillId="0" borderId="0" xfId="0" applyFont="1" applyBorder="1" applyAlignment="1">
      <alignment vertical="center"/>
    </xf>
    <xf numFmtId="0" fontId="56" fillId="0" borderId="0" xfId="0" applyFont="1" applyAlignment="1">
      <alignment horizontal="center"/>
    </xf>
    <xf numFmtId="0" fontId="12" fillId="18" borderId="2" xfId="0" applyFont="1" applyFill="1" applyBorder="1" applyAlignment="1">
      <alignment horizontal="center" vertical="center" wrapText="1"/>
    </xf>
    <xf numFmtId="0" fontId="47" fillId="0" borderId="2" xfId="0" applyFont="1" applyFill="1" applyBorder="1" applyAlignment="1">
      <alignment vertical="center"/>
    </xf>
    <xf numFmtId="0" fontId="47" fillId="0" borderId="2" xfId="0" applyFont="1" applyFill="1" applyBorder="1" applyAlignment="1">
      <alignment vertical="center" wrapText="1"/>
    </xf>
    <xf numFmtId="170" fontId="57" fillId="0" borderId="2" xfId="0" applyNumberFormat="1" applyFont="1" applyBorder="1" applyAlignment="1">
      <alignment horizontal="center" vertical="center"/>
    </xf>
    <xf numFmtId="0" fontId="53" fillId="0" borderId="0" xfId="0" applyFont="1" applyAlignment="1">
      <alignment vertical="center"/>
    </xf>
    <xf numFmtId="167" fontId="6" fillId="0" borderId="2" xfId="0" applyNumberFormat="1" applyFont="1" applyBorder="1" applyAlignment="1">
      <alignment horizontal="center" vertical="center"/>
    </xf>
    <xf numFmtId="0" fontId="55" fillId="12" borderId="2" xfId="0" applyFont="1" applyFill="1" applyBorder="1"/>
    <xf numFmtId="0" fontId="53" fillId="12" borderId="2" xfId="0" applyFont="1" applyFill="1" applyBorder="1"/>
    <xf numFmtId="0" fontId="0" fillId="12" borderId="12" xfId="0" applyFill="1" applyBorder="1"/>
    <xf numFmtId="0" fontId="5" fillId="12" borderId="9" xfId="0" quotePrefix="1" applyFont="1" applyFill="1" applyBorder="1" applyAlignment="1">
      <alignment vertical="center" wrapText="1"/>
    </xf>
    <xf numFmtId="0" fontId="5" fillId="12" borderId="3" xfId="0" quotePrefix="1" applyFont="1" applyFill="1" applyBorder="1" applyAlignment="1">
      <alignment vertical="center" wrapText="1"/>
    </xf>
    <xf numFmtId="0" fontId="4" fillId="0" borderId="2" xfId="0" applyFont="1" applyBorder="1" applyAlignment="1">
      <alignment horizontal="center" vertical="center"/>
    </xf>
    <xf numFmtId="0" fontId="6" fillId="0" borderId="0" xfId="0" applyFont="1" applyBorder="1" applyAlignment="1">
      <alignment horizontal="center" vertical="center"/>
    </xf>
    <xf numFmtId="0" fontId="58" fillId="0" borderId="2" xfId="0" applyFont="1" applyBorder="1" applyAlignment="1">
      <alignment horizontal="center" vertical="center"/>
    </xf>
    <xf numFmtId="0" fontId="52" fillId="0" borderId="2" xfId="0" applyFont="1" applyBorder="1" applyAlignment="1">
      <alignment horizontal="center" vertical="center"/>
    </xf>
    <xf numFmtId="0" fontId="52" fillId="0" borderId="0" xfId="0" applyFont="1" applyBorder="1" applyAlignment="1">
      <alignment horizontal="center" vertical="center"/>
    </xf>
    <xf numFmtId="0" fontId="59" fillId="0" borderId="2" xfId="0" applyFont="1" applyBorder="1"/>
    <xf numFmtId="0" fontId="60" fillId="0" borderId="2" xfId="0" applyFont="1" applyBorder="1"/>
    <xf numFmtId="0" fontId="0" fillId="0" borderId="2" xfId="0" applyBorder="1"/>
    <xf numFmtId="0" fontId="62" fillId="0" borderId="2" xfId="0" applyFont="1" applyBorder="1"/>
    <xf numFmtId="0" fontId="0" fillId="0" borderId="2" xfId="0" applyFill="1" applyBorder="1"/>
    <xf numFmtId="0" fontId="60" fillId="0" borderId="2" xfId="0" applyFont="1" applyFill="1" applyBorder="1"/>
    <xf numFmtId="0" fontId="32" fillId="4" borderId="0" xfId="0" quotePrefix="1" applyFont="1" applyFill="1" applyAlignment="1">
      <alignment horizontal="center" vertical="center"/>
    </xf>
    <xf numFmtId="0" fontId="9" fillId="7" borderId="8" xfId="0" applyFont="1" applyFill="1" applyBorder="1" applyAlignment="1">
      <alignment horizontal="center" vertical="center" textRotation="90" wrapText="1"/>
    </xf>
    <xf numFmtId="0" fontId="9" fillId="7" borderId="1" xfId="0" applyFont="1" applyFill="1" applyBorder="1" applyAlignment="1">
      <alignment horizontal="center" vertical="center" textRotation="90" wrapText="1"/>
    </xf>
    <xf numFmtId="0" fontId="13" fillId="5" borderId="9"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0" fillId="5" borderId="9" xfId="0" applyFont="1" applyFill="1" applyBorder="1" applyAlignment="1">
      <alignment horizontal="center" vertical="center"/>
    </xf>
    <xf numFmtId="0" fontId="10" fillId="5" borderId="3" xfId="0" applyFont="1" applyFill="1" applyBorder="1" applyAlignment="1">
      <alignment horizontal="center" vertical="center"/>
    </xf>
    <xf numFmtId="0" fontId="34" fillId="7" borderId="8" xfId="0" applyFont="1" applyFill="1" applyBorder="1" applyAlignment="1">
      <alignment horizontal="center" vertical="center" textRotation="90" wrapText="1"/>
    </xf>
    <xf numFmtId="0" fontId="34" fillId="7" borderId="1" xfId="0" applyFont="1" applyFill="1" applyBorder="1" applyAlignment="1">
      <alignment horizontal="center" vertical="center" textRotation="90" wrapText="1"/>
    </xf>
    <xf numFmtId="165" fontId="6" fillId="0" borderId="5" xfId="0" quotePrefix="1" applyNumberFormat="1" applyFont="1" applyBorder="1" applyAlignment="1">
      <alignment horizontal="center" vertical="center"/>
    </xf>
    <xf numFmtId="0" fontId="13" fillId="10" borderId="9"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6" fillId="10" borderId="9" xfId="0" applyFont="1" applyFill="1" applyBorder="1" applyAlignment="1">
      <alignment horizontal="center" vertical="center"/>
    </xf>
    <xf numFmtId="0" fontId="6" fillId="10" borderId="3" xfId="0" applyFont="1" applyFill="1" applyBorder="1" applyAlignment="1">
      <alignment horizontal="center" vertical="center"/>
    </xf>
    <xf numFmtId="0" fontId="5" fillId="10" borderId="8" xfId="0" quotePrefix="1" applyFont="1" applyFill="1" applyBorder="1" applyAlignment="1">
      <alignment horizontal="center" vertical="center" wrapText="1"/>
    </xf>
    <xf numFmtId="0" fontId="5" fillId="10" borderId="1" xfId="0" quotePrefix="1" applyFont="1" applyFill="1" applyBorder="1" applyAlignment="1">
      <alignment horizontal="center" vertical="center" wrapText="1"/>
    </xf>
    <xf numFmtId="0" fontId="24" fillId="4" borderId="0" xfId="0" quotePrefix="1" applyFont="1" applyFill="1" applyAlignment="1">
      <alignment horizontal="center" vertical="center"/>
    </xf>
    <xf numFmtId="165" fontId="6" fillId="7" borderId="5" xfId="0" quotePrefix="1" applyNumberFormat="1" applyFont="1" applyFill="1" applyBorder="1" applyAlignment="1">
      <alignment horizontal="center" vertical="center"/>
    </xf>
    <xf numFmtId="0" fontId="13" fillId="5" borderId="10"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0" fillId="5" borderId="10" xfId="0" applyFont="1" applyFill="1" applyBorder="1" applyAlignment="1">
      <alignment horizontal="center" vertical="center"/>
    </xf>
    <xf numFmtId="0" fontId="10" fillId="5" borderId="7" xfId="0" applyFont="1" applyFill="1" applyBorder="1" applyAlignment="1">
      <alignment horizontal="center" vertical="center"/>
    </xf>
    <xf numFmtId="0" fontId="6" fillId="9" borderId="8" xfId="0" quotePrefix="1" applyFont="1" applyFill="1" applyBorder="1" applyAlignment="1">
      <alignment horizontal="center" vertical="center" wrapText="1"/>
    </xf>
    <xf numFmtId="0" fontId="6" fillId="9" borderId="1" xfId="0" applyFont="1" applyFill="1" applyBorder="1" applyAlignment="1">
      <alignment horizontal="center" vertical="center" wrapText="1"/>
    </xf>
    <xf numFmtId="0" fontId="13" fillId="0" borderId="5" xfId="0" applyFont="1" applyBorder="1" applyAlignment="1">
      <alignment horizontal="center" vertical="center"/>
    </xf>
    <xf numFmtId="0" fontId="11" fillId="4" borderId="0" xfId="0" quotePrefix="1" applyFont="1" applyFill="1" applyAlignment="1">
      <alignment horizontal="left" vertical="center" wrapText="1"/>
    </xf>
    <xf numFmtId="0" fontId="11" fillId="4" borderId="0" xfId="0" applyFont="1" applyFill="1" applyAlignment="1">
      <alignment horizontal="left" vertical="center" wrapText="1"/>
    </xf>
    <xf numFmtId="0" fontId="2" fillId="4" borderId="11" xfId="0" quotePrefix="1" applyFont="1" applyFill="1" applyBorder="1" applyAlignment="1">
      <alignment horizontal="center" vertical="center" wrapText="1"/>
    </xf>
    <xf numFmtId="0" fontId="10" fillId="8" borderId="2" xfId="0" quotePrefix="1" applyFont="1" applyFill="1" applyBorder="1" applyAlignment="1">
      <alignment horizontal="center" vertical="center" wrapText="1"/>
    </xf>
    <xf numFmtId="167" fontId="10" fillId="12" borderId="9" xfId="0" applyNumberFormat="1" applyFont="1" applyFill="1" applyBorder="1" applyAlignment="1">
      <alignment horizontal="center" vertical="center"/>
    </xf>
    <xf numFmtId="167" fontId="10" fillId="12" borderId="3" xfId="0" applyNumberFormat="1" applyFont="1" applyFill="1" applyBorder="1" applyAlignment="1">
      <alignment horizontal="center" vertical="center"/>
    </xf>
    <xf numFmtId="166" fontId="17" fillId="0" borderId="5" xfId="0" quotePrefix="1" applyNumberFormat="1" applyFont="1" applyBorder="1" applyAlignment="1">
      <alignment horizontal="center" vertical="center"/>
    </xf>
    <xf numFmtId="0" fontId="13" fillId="0" borderId="9"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9" borderId="15" xfId="0" applyFont="1" applyFill="1" applyBorder="1" applyAlignment="1">
      <alignment horizontal="center" vertical="center" wrapText="1"/>
    </xf>
    <xf numFmtId="0" fontId="4" fillId="9" borderId="16" xfId="0" applyFont="1" applyFill="1" applyBorder="1" applyAlignment="1">
      <alignment horizontal="center" vertical="center" wrapText="1"/>
    </xf>
    <xf numFmtId="0" fontId="15" fillId="12" borderId="9" xfId="0" applyFont="1" applyFill="1" applyBorder="1" applyAlignment="1">
      <alignment horizontal="center" vertical="center"/>
    </xf>
    <xf numFmtId="0" fontId="15" fillId="12" borderId="12" xfId="0" applyFont="1" applyFill="1" applyBorder="1" applyAlignment="1">
      <alignment horizontal="center" vertical="center"/>
    </xf>
    <xf numFmtId="0" fontId="15" fillId="12" borderId="3" xfId="0" applyFont="1" applyFill="1" applyBorder="1" applyAlignment="1">
      <alignment horizontal="center" vertical="center"/>
    </xf>
    <xf numFmtId="0" fontId="4" fillId="9" borderId="17" xfId="0" applyFont="1" applyFill="1" applyBorder="1" applyAlignment="1">
      <alignment horizontal="center" vertical="center" wrapText="1"/>
    </xf>
    <xf numFmtId="0" fontId="4" fillId="9" borderId="18" xfId="0" applyFont="1" applyFill="1" applyBorder="1" applyAlignment="1">
      <alignment horizontal="center" vertical="center" wrapText="1"/>
    </xf>
    <xf numFmtId="165" fontId="6" fillId="4" borderId="2" xfId="0" quotePrefix="1" applyNumberFormat="1" applyFont="1" applyFill="1" applyBorder="1" applyAlignment="1">
      <alignment horizontal="center" vertical="center"/>
    </xf>
    <xf numFmtId="0" fontId="3" fillId="9" borderId="15" xfId="0" quotePrefix="1" applyFont="1" applyFill="1" applyBorder="1" applyAlignment="1">
      <alignment horizontal="center" vertical="center" wrapText="1"/>
    </xf>
    <xf numFmtId="0" fontId="3" fillId="9" borderId="16" xfId="0" applyFont="1" applyFill="1" applyBorder="1" applyAlignment="1">
      <alignment horizontal="center" vertical="center" wrapText="1"/>
    </xf>
    <xf numFmtId="0" fontId="13" fillId="7" borderId="9" xfId="0" quotePrefix="1"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3" borderId="9" xfId="0" quotePrefix="1"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0" fillId="6" borderId="9" xfId="0" applyFont="1" applyFill="1" applyBorder="1" applyAlignment="1">
      <alignment horizontal="center"/>
    </xf>
    <xf numFmtId="0" fontId="10" fillId="6" borderId="3" xfId="0" applyFont="1" applyFill="1" applyBorder="1" applyAlignment="1">
      <alignment horizontal="center"/>
    </xf>
    <xf numFmtId="0" fontId="4" fillId="4" borderId="10" xfId="0" applyFont="1" applyFill="1" applyBorder="1" applyAlignment="1">
      <alignment horizontal="center" vertical="center"/>
    </xf>
    <xf numFmtId="0" fontId="4" fillId="4" borderId="7" xfId="0" applyFont="1" applyFill="1" applyBorder="1" applyAlignment="1">
      <alignment horizontal="center" vertical="center"/>
    </xf>
    <xf numFmtId="18" fontId="12" fillId="4" borderId="6" xfId="0" applyNumberFormat="1" applyFont="1" applyFill="1" applyBorder="1" applyAlignment="1">
      <alignment horizontal="center"/>
    </xf>
    <xf numFmtId="18" fontId="12" fillId="4" borderId="4" xfId="0" applyNumberFormat="1" applyFont="1" applyFill="1" applyBorder="1" applyAlignment="1">
      <alignment horizontal="center"/>
    </xf>
    <xf numFmtId="0" fontId="13" fillId="5" borderId="9" xfId="0" quotePrefix="1" applyFont="1" applyFill="1" applyBorder="1" applyAlignment="1">
      <alignment horizontal="center" vertical="center" wrapText="1"/>
    </xf>
    <xf numFmtId="0" fontId="13" fillId="5" borderId="12" xfId="0" quotePrefix="1" applyFont="1" applyFill="1" applyBorder="1" applyAlignment="1">
      <alignment horizontal="center" vertical="center" wrapText="1"/>
    </xf>
    <xf numFmtId="0" fontId="13" fillId="5" borderId="3" xfId="0" quotePrefix="1" applyFont="1" applyFill="1" applyBorder="1" applyAlignment="1">
      <alignment horizontal="center" vertical="center" wrapText="1"/>
    </xf>
    <xf numFmtId="0" fontId="42" fillId="6" borderId="11" xfId="0" quotePrefix="1" applyFont="1" applyFill="1" applyBorder="1" applyAlignment="1">
      <alignment horizontal="center" vertical="center" wrapText="1"/>
    </xf>
    <xf numFmtId="0" fontId="42" fillId="6" borderId="0" xfId="0" quotePrefix="1" applyFont="1" applyFill="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13" fillId="4" borderId="0" xfId="0" quotePrefix="1" applyFont="1" applyFill="1" applyAlignment="1">
      <alignment horizontal="center" vertical="center" wrapText="1"/>
    </xf>
    <xf numFmtId="0" fontId="11" fillId="7" borderId="8" xfId="0" applyFont="1" applyFill="1" applyBorder="1" applyAlignment="1">
      <alignment horizontal="center" vertical="center" textRotation="90" wrapText="1"/>
    </xf>
    <xf numFmtId="0" fontId="11" fillId="7" borderId="1" xfId="0" applyFont="1" applyFill="1" applyBorder="1" applyAlignment="1">
      <alignment horizontal="center" vertical="center" textRotation="90" wrapText="1"/>
    </xf>
    <xf numFmtId="0" fontId="12" fillId="6" borderId="9" xfId="0" applyFont="1" applyFill="1" applyBorder="1" applyAlignment="1">
      <alignment horizontal="center" vertical="center"/>
    </xf>
    <xf numFmtId="0" fontId="12" fillId="6" borderId="3" xfId="0" applyFont="1" applyFill="1" applyBorder="1" applyAlignment="1">
      <alignment horizontal="center" vertical="center"/>
    </xf>
    <xf numFmtId="0" fontId="5" fillId="4" borderId="10" xfId="0" quotePrefix="1" applyFont="1" applyFill="1" applyBorder="1" applyAlignment="1">
      <alignment horizontal="center" vertical="center"/>
    </xf>
    <xf numFmtId="0" fontId="5" fillId="4" borderId="7" xfId="0" applyFont="1" applyFill="1" applyBorder="1" applyAlignment="1">
      <alignment horizontal="center" vertical="center"/>
    </xf>
    <xf numFmtId="0" fontId="22" fillId="12" borderId="9" xfId="0" applyFont="1" applyFill="1" applyBorder="1" applyAlignment="1">
      <alignment horizontal="center" vertical="center"/>
    </xf>
    <xf numFmtId="0" fontId="22" fillId="12" borderId="12" xfId="0" applyFont="1" applyFill="1" applyBorder="1" applyAlignment="1">
      <alignment horizontal="center" vertical="center"/>
    </xf>
    <xf numFmtId="0" fontId="22" fillId="12" borderId="3" xfId="0" applyFont="1" applyFill="1" applyBorder="1" applyAlignment="1">
      <alignment horizontal="center" vertical="center"/>
    </xf>
    <xf numFmtId="0" fontId="22" fillId="6" borderId="9" xfId="0" applyFont="1" applyFill="1" applyBorder="1" applyAlignment="1">
      <alignment horizontal="center" vertical="center"/>
    </xf>
    <xf numFmtId="0" fontId="22" fillId="6" borderId="12" xfId="0" applyFont="1" applyFill="1" applyBorder="1" applyAlignment="1">
      <alignment horizontal="center" vertical="center"/>
    </xf>
    <xf numFmtId="18" fontId="25" fillId="4" borderId="9" xfId="0" applyNumberFormat="1" applyFont="1" applyFill="1" applyBorder="1" applyAlignment="1">
      <alignment horizontal="center"/>
    </xf>
    <xf numFmtId="18" fontId="25" fillId="4" borderId="3" xfId="0" applyNumberFormat="1" applyFont="1" applyFill="1" applyBorder="1" applyAlignment="1">
      <alignment horizontal="center"/>
    </xf>
    <xf numFmtId="165" fontId="5" fillId="0" borderId="2" xfId="0" applyNumberFormat="1" applyFont="1" applyBorder="1" applyAlignment="1">
      <alignment horizontal="center"/>
    </xf>
    <xf numFmtId="0" fontId="4" fillId="6" borderId="8" xfId="0" applyFont="1" applyFill="1" applyBorder="1" applyAlignment="1">
      <alignment horizontal="center" vertical="center" wrapText="1"/>
    </xf>
    <xf numFmtId="0" fontId="4" fillId="6" borderId="1" xfId="0" quotePrefix="1"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 xfId="0" quotePrefix="1" applyFont="1" applyFill="1" applyBorder="1" applyAlignment="1">
      <alignment horizontal="center" vertical="center" wrapText="1"/>
    </xf>
    <xf numFmtId="0" fontId="26" fillId="6" borderId="8" xfId="0" quotePrefix="1" applyFont="1" applyFill="1" applyBorder="1" applyAlignment="1">
      <alignment horizontal="center" vertical="center"/>
    </xf>
    <xf numFmtId="0" fontId="26" fillId="6" borderId="1" xfId="0" quotePrefix="1" applyFont="1" applyFill="1" applyBorder="1" applyAlignment="1">
      <alignment horizontal="center" vertical="center"/>
    </xf>
    <xf numFmtId="0" fontId="26" fillId="6" borderId="8" xfId="0" quotePrefix="1" applyFont="1" applyFill="1" applyBorder="1" applyAlignment="1">
      <alignment horizontal="center" vertical="center" wrapText="1"/>
    </xf>
    <xf numFmtId="0" fontId="26" fillId="6" borderId="1" xfId="0" quotePrefix="1" applyFont="1" applyFill="1" applyBorder="1" applyAlignment="1">
      <alignment horizontal="center" vertical="center" wrapText="1"/>
    </xf>
    <xf numFmtId="0" fontId="5" fillId="6" borderId="9" xfId="0" quotePrefix="1" applyFont="1" applyFill="1" applyBorder="1" applyAlignment="1">
      <alignment horizontal="center" vertical="center" wrapText="1"/>
    </xf>
    <xf numFmtId="0" fontId="5" fillId="6" borderId="3" xfId="0" quotePrefix="1" applyFont="1" applyFill="1" applyBorder="1" applyAlignment="1">
      <alignment horizontal="center" vertical="center" wrapText="1"/>
    </xf>
    <xf numFmtId="0" fontId="5" fillId="6" borderId="12" xfId="0" quotePrefix="1" applyFont="1" applyFill="1" applyBorder="1" applyAlignment="1">
      <alignment horizontal="center" vertical="center" wrapText="1"/>
    </xf>
    <xf numFmtId="0" fontId="26" fillId="4" borderId="0" xfId="0" applyFont="1" applyFill="1" applyBorder="1" applyAlignment="1">
      <alignment horizontal="center" vertical="center"/>
    </xf>
    <xf numFmtId="0" fontId="5" fillId="12" borderId="9" xfId="0" quotePrefix="1" applyFont="1" applyFill="1" applyBorder="1" applyAlignment="1">
      <alignment horizontal="center" vertical="center" wrapText="1"/>
    </xf>
    <xf numFmtId="0" fontId="5" fillId="12" borderId="3" xfId="0" quotePrefix="1" applyFont="1" applyFill="1" applyBorder="1" applyAlignment="1">
      <alignment horizontal="center" vertical="center" wrapText="1"/>
    </xf>
    <xf numFmtId="0" fontId="5" fillId="11" borderId="8" xfId="0" quotePrefix="1" applyFont="1" applyFill="1" applyBorder="1" applyAlignment="1">
      <alignment horizontal="center" vertical="center" wrapText="1"/>
    </xf>
    <xf numFmtId="0" fontId="5" fillId="11" borderId="1" xfId="0" quotePrefix="1" applyFont="1" applyFill="1" applyBorder="1" applyAlignment="1">
      <alignment horizontal="center" vertical="center" wrapText="1"/>
    </xf>
    <xf numFmtId="0" fontId="5" fillId="11" borderId="8" xfId="0" applyFont="1" applyFill="1" applyBorder="1" applyAlignment="1">
      <alignment horizontal="center" vertical="center" wrapText="1"/>
    </xf>
  </cellXfs>
  <cellStyles count="4">
    <cellStyle name="Comma" xfId="3" builtinId="3"/>
    <cellStyle name="Excel Built-in Normal" xfId="1" xr:uid="{00000000-0005-0000-0000-000001000000}"/>
    <cellStyle name="Normal" xfId="0" builtinId="0"/>
    <cellStyle name="Percent" xfId="2" builtinId="5"/>
  </cellStyles>
  <dxfs count="24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tint="-0.14996795556505021"/>
      </font>
    </dxf>
    <dxf>
      <font>
        <color theme="0" tint="-0.14996795556505021"/>
      </font>
    </dxf>
    <dxf>
      <font>
        <color theme="0" tint="-0.14996795556505021"/>
      </font>
    </dxf>
    <dxf>
      <font>
        <color theme="0" tint="-0.14996795556505021"/>
      </font>
    </dxf>
    <dxf>
      <font>
        <color theme="0" tint="-0.24994659260841701"/>
      </font>
    </dxf>
    <dxf>
      <font>
        <color theme="0" tint="-0.14996795556505021"/>
      </font>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lor theme="0" tint="-0.14996795556505021"/>
      </font>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24994659260841701"/>
      </font>
    </dxf>
    <dxf>
      <font>
        <color theme="0" tint="-0.14996795556505021"/>
      </font>
    </dxf>
    <dxf>
      <font>
        <color theme="0" tint="-0.14996795556505021"/>
      </font>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theme="0" tint="-0.14996795556505021"/>
      </font>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9C6500"/>
      </font>
      <fill>
        <patternFill>
          <bgColor rgb="FFFFEB9C"/>
        </patternFill>
      </fill>
    </dxf>
    <dxf>
      <font>
        <color rgb="FF9C6500"/>
      </font>
      <fill>
        <patternFill>
          <bgColor rgb="FFFFEB9C"/>
        </patternFill>
      </fill>
    </dxf>
    <dxf>
      <font>
        <color theme="0" tint="-0.14996795556505021"/>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0" tint="-0.14996795556505021"/>
      </font>
    </dxf>
    <dxf>
      <font>
        <color theme="0" tint="-0.14996795556505021"/>
      </font>
    </dxf>
    <dxf>
      <font>
        <color theme="0" tint="-0.14996795556505021"/>
      </font>
    </dxf>
    <dxf>
      <font>
        <color theme="0" tint="-0.499984740745262"/>
      </font>
    </dxf>
    <dxf>
      <font>
        <color rgb="FF0070C0"/>
      </font>
    </dxf>
    <dxf>
      <font>
        <color rgb="FF7030A0"/>
      </font>
    </dxf>
    <dxf>
      <font>
        <color theme="0" tint="-0.499984740745262"/>
      </font>
    </dxf>
    <dxf>
      <font>
        <color rgb="FF0070C0"/>
      </font>
    </dxf>
    <dxf>
      <font>
        <color rgb="FF7030A0"/>
      </font>
    </dxf>
    <dxf>
      <font>
        <color rgb="FF9C6500"/>
      </font>
      <fill>
        <patternFill>
          <bgColor rgb="FFFFEB9C"/>
        </patternFill>
      </fill>
    </dxf>
    <dxf>
      <font>
        <condense val="0"/>
        <extend val="0"/>
        <color rgb="FF9C0006"/>
      </font>
      <fill>
        <patternFill>
          <bgColor rgb="FFFFC7CE"/>
        </patternFill>
      </fill>
    </dxf>
    <dxf>
      <font>
        <color rgb="FF9C6500"/>
      </font>
      <fill>
        <patternFill>
          <bgColor rgb="FFFFEB9C"/>
        </patternFill>
      </fill>
    </dxf>
    <dxf>
      <font>
        <color theme="0" tint="-0.499984740745262"/>
      </font>
    </dxf>
    <dxf>
      <font>
        <color rgb="FF0070C0"/>
      </font>
    </dxf>
    <dxf>
      <font>
        <color rgb="FF7030A0"/>
      </font>
    </dxf>
    <dxf>
      <font>
        <color theme="0" tint="-0.499984740745262"/>
      </font>
    </dxf>
    <dxf>
      <font>
        <color rgb="FF0070C0"/>
      </font>
    </dxf>
    <dxf>
      <font>
        <color rgb="FF7030A0"/>
      </font>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lor rgb="FF9C6500"/>
      </font>
      <fill>
        <patternFill>
          <bgColor rgb="FFFFEB9C"/>
        </patternFill>
      </fill>
    </dxf>
    <dxf>
      <font>
        <condense val="0"/>
        <extend val="0"/>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colors>
    <mruColors>
      <color rgb="FFADF729"/>
      <color rgb="FF4CD9FA"/>
      <color rgb="FFF488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750093</xdr:colOff>
      <xdr:row>3</xdr:row>
      <xdr:rowOff>104510</xdr:rowOff>
    </xdr:from>
    <xdr:to>
      <xdr:col>5</xdr:col>
      <xdr:colOff>0</xdr:colOff>
      <xdr:row>4</xdr:row>
      <xdr:rowOff>273843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250156" y="616479"/>
          <a:ext cx="4300537" cy="586052"/>
        </a:xfrm>
        <a:prstGeom prst="rect">
          <a:avLst/>
        </a:prstGeom>
        <a:noFill/>
        <a:ln w="19050">
          <a:solidFill>
            <a:schemeClr val="tx1"/>
          </a:solidFill>
          <a:miter lim="800000"/>
          <a:headEnd/>
          <a:tailEnd/>
        </a:ln>
      </xdr:spPr>
      <xdr:txBody>
        <a:bodyPr vertOverflow="clip" wrap="square" lIns="45720" tIns="41148" rIns="45720" bIns="0" anchor="t" upright="1"/>
        <a:lstStyle/>
        <a:p>
          <a:pPr algn="ctr" rtl="0">
            <a:defRPr sz="1000"/>
          </a:pPr>
          <a:r>
            <a:rPr lang="en-AU" sz="1600" b="1" i="0" strike="noStrike">
              <a:solidFill>
                <a:srgbClr val="000000"/>
              </a:solidFill>
              <a:latin typeface="Arial Narrow"/>
            </a:rPr>
            <a:t>Metropolitan Zone 1</a:t>
          </a:r>
        </a:p>
        <a:p>
          <a:pPr algn="ctr" rtl="0">
            <a:defRPr sz="1000"/>
          </a:pPr>
          <a:r>
            <a:rPr lang="en-AU" sz="1600" b="1" i="0" strike="noStrike">
              <a:solidFill>
                <a:srgbClr val="000000"/>
              </a:solidFill>
              <a:latin typeface="Arial Narrow"/>
            </a:rPr>
            <a:t>OFFICIAL &amp; UNOFFICIAL</a:t>
          </a:r>
          <a:r>
            <a:rPr lang="en-AU" sz="1600" b="1" i="0" strike="noStrike" baseline="0">
              <a:solidFill>
                <a:srgbClr val="000000"/>
              </a:solidFill>
              <a:latin typeface="Arial Narrow"/>
            </a:rPr>
            <a:t> </a:t>
          </a:r>
          <a:r>
            <a:rPr lang="en-AU" sz="1600" b="1" i="0" strike="noStrike">
              <a:solidFill>
                <a:srgbClr val="000000"/>
              </a:solidFill>
              <a:latin typeface="Arial Narrow"/>
            </a:rPr>
            <a:t>SHOWJUMPING</a:t>
          </a:r>
          <a:endParaRPr lang="en-AU" sz="1200" b="1" i="0" strike="noStrike">
            <a:solidFill>
              <a:srgbClr val="000000"/>
            </a:solidFill>
            <a:latin typeface="Arial"/>
            <a:cs typeface="Arial"/>
          </a:endParaRPr>
        </a:p>
      </xdr:txBody>
    </xdr:sp>
    <xdr:clientData/>
  </xdr:twoCellAnchor>
  <xdr:twoCellAnchor>
    <xdr:from>
      <xdr:col>1</xdr:col>
      <xdr:colOff>152400</xdr:colOff>
      <xdr:row>12</xdr:row>
      <xdr:rowOff>183355</xdr:rowOff>
    </xdr:from>
    <xdr:to>
      <xdr:col>5</xdr:col>
      <xdr:colOff>790575</xdr:colOff>
      <xdr:row>23</xdr:row>
      <xdr:rowOff>90486</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5750" y="3374230"/>
          <a:ext cx="6667500" cy="2764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AU" sz="1600" b="0"/>
            <a:t>1) Take time prior to the event to read and understand the</a:t>
          </a:r>
          <a:r>
            <a:rPr lang="en-AU" sz="1600" b="0" baseline="0"/>
            <a:t> rules for each competition event.   </a:t>
          </a:r>
          <a:r>
            <a:rPr lang="en-AU" sz="1400" b="0" baseline="0"/>
            <a:t>  </a:t>
          </a:r>
        </a:p>
        <a:p>
          <a:r>
            <a:rPr lang="en-AU" sz="1600" b="0"/>
            <a:t>2) Review</a:t>
          </a:r>
          <a:r>
            <a:rPr lang="en-AU" sz="1600" b="0" baseline="0"/>
            <a:t> </a:t>
          </a:r>
          <a:r>
            <a:rPr lang="en-AU" sz="1600" b="0" u="sng" baseline="0"/>
            <a:t>ALL</a:t>
          </a:r>
          <a:r>
            <a:rPr lang="en-AU" sz="1600" b="0" baseline="0"/>
            <a:t> judges score sheets.   In the heat of the moment things get missed in the ring.</a:t>
          </a:r>
        </a:p>
        <a:p>
          <a:r>
            <a:rPr lang="en-AU" sz="1600" b="0" baseline="0"/>
            <a:t>3) Check that faults and time penalties have been carried across and added correctly.   </a:t>
          </a:r>
        </a:p>
        <a:p>
          <a:r>
            <a:rPr lang="en-AU" sz="1600" b="0" baseline="0"/>
            <a:t>4) Check that riders have been placed correctly and that seniors and mixed classes have been correctly placed.</a:t>
          </a:r>
        </a:p>
        <a:p>
          <a:r>
            <a:rPr lang="en-AU" sz="1600" b="0" baseline="0"/>
            <a:t>5) If in doubt .... check rule book and then with the "TD" for event.</a:t>
          </a:r>
        </a:p>
      </xdr:txBody>
    </xdr:sp>
    <xdr:clientData/>
  </xdr:twoCellAnchor>
  <xdr:twoCellAnchor>
    <xdr:from>
      <xdr:col>9</xdr:col>
      <xdr:colOff>285754</xdr:colOff>
      <xdr:row>8</xdr:row>
      <xdr:rowOff>238129</xdr:rowOff>
    </xdr:from>
    <xdr:to>
      <xdr:col>11</xdr:col>
      <xdr:colOff>85725</xdr:colOff>
      <xdr:row>13</xdr:row>
      <xdr:rowOff>85725</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H="1" flipV="1">
          <a:off x="9191629" y="2495554"/>
          <a:ext cx="714371" cy="104774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381003</xdr:colOff>
      <xdr:row>9</xdr:row>
      <xdr:rowOff>11906</xdr:rowOff>
    </xdr:from>
    <xdr:to>
      <xdr:col>8</xdr:col>
      <xdr:colOff>345282</xdr:colOff>
      <xdr:row>18</xdr:row>
      <xdr:rowOff>130969</xdr:rowOff>
    </xdr:to>
    <xdr:cxnSp macro="">
      <xdr:nvCxnSpPr>
        <xdr:cNvPr id="20" name="Straight Arrow Connector 19">
          <a:extLst>
            <a:ext uri="{FF2B5EF4-FFF2-40B4-BE49-F238E27FC236}">
              <a16:creationId xmlns:a16="http://schemas.microsoft.com/office/drawing/2014/main" id="{00000000-0008-0000-0000-000014000000}"/>
            </a:ext>
          </a:extLst>
        </xdr:cNvPr>
        <xdr:cNvCxnSpPr/>
      </xdr:nvCxnSpPr>
      <xdr:spPr>
        <a:xfrm flipH="1" flipV="1">
          <a:off x="7774784" y="2345531"/>
          <a:ext cx="523873" cy="238125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130968</xdr:colOff>
      <xdr:row>18</xdr:row>
      <xdr:rowOff>226217</xdr:rowOff>
    </xdr:from>
    <xdr:to>
      <xdr:col>23</xdr:col>
      <xdr:colOff>342900</xdr:colOff>
      <xdr:row>24</xdr:row>
      <xdr:rowOff>118533</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6955101" y="5052217"/>
          <a:ext cx="9034199" cy="13655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AU" sz="1600"/>
            <a:t>From "</a:t>
          </a:r>
          <a:r>
            <a:rPr lang="en-AU" sz="1600" b="1" u="sng"/>
            <a:t>checked</a:t>
          </a:r>
          <a:r>
            <a:rPr lang="en-AU" sz="1600"/>
            <a:t>" judges score sheet, Worksheet will add points 1 to 10 for placings.</a:t>
          </a:r>
        </a:p>
        <a:p>
          <a:r>
            <a:rPr lang="en-AU" sz="1600"/>
            <a:t>If there is a TIE you will need to manually allocate points to those</a:t>
          </a:r>
          <a:r>
            <a:rPr lang="en-AU" sz="1600" baseline="0"/>
            <a:t> riders  [type over calculation]</a:t>
          </a:r>
        </a:p>
        <a:p>
          <a:endParaRPr lang="en-AU" sz="1600"/>
        </a:p>
        <a:p>
          <a:r>
            <a:rPr lang="en-AU" sz="1600"/>
            <a:t>Quick tip - Placing + Points always</a:t>
          </a:r>
          <a:r>
            <a:rPr lang="en-AU" sz="1600" baseline="0"/>
            <a:t> add to 11.        ie: 1st = 10 points.  1+10=11,  6th = 5 points.  6+5=11</a:t>
          </a:r>
        </a:p>
        <a:p>
          <a:r>
            <a:rPr lang="en-AU" sz="1600" baseline="0"/>
            <a:t>Transfer "Senior" scores and points to separate seniors class.</a:t>
          </a:r>
        </a:p>
        <a:p>
          <a:endParaRPr lang="en-AU" sz="1600"/>
        </a:p>
      </xdr:txBody>
    </xdr:sp>
    <xdr:clientData/>
  </xdr:twoCellAnchor>
  <xdr:twoCellAnchor>
    <xdr:from>
      <xdr:col>8</xdr:col>
      <xdr:colOff>309566</xdr:colOff>
      <xdr:row>9</xdr:row>
      <xdr:rowOff>47625</xdr:rowOff>
    </xdr:from>
    <xdr:to>
      <xdr:col>8</xdr:col>
      <xdr:colOff>369095</xdr:colOff>
      <xdr:row>18</xdr:row>
      <xdr:rowOff>107157</xdr:rowOff>
    </xdr:to>
    <xdr:cxnSp macro="">
      <xdr:nvCxnSpPr>
        <xdr:cNvPr id="23" name="Straight Arrow Connector 22">
          <a:extLst>
            <a:ext uri="{FF2B5EF4-FFF2-40B4-BE49-F238E27FC236}">
              <a16:creationId xmlns:a16="http://schemas.microsoft.com/office/drawing/2014/main" id="{00000000-0008-0000-0000-000017000000}"/>
            </a:ext>
          </a:extLst>
        </xdr:cNvPr>
        <xdr:cNvCxnSpPr/>
      </xdr:nvCxnSpPr>
      <xdr:spPr>
        <a:xfrm flipH="1" flipV="1">
          <a:off x="8262941" y="2381250"/>
          <a:ext cx="59529" cy="232172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491066</xdr:colOff>
      <xdr:row>5</xdr:row>
      <xdr:rowOff>318559</xdr:rowOff>
    </xdr:from>
    <xdr:to>
      <xdr:col>19</xdr:col>
      <xdr:colOff>316443</xdr:colOff>
      <xdr:row>7</xdr:row>
      <xdr:rowOff>135467</xdr:rowOff>
    </xdr:to>
    <xdr:cxnSp macro="">
      <xdr:nvCxnSpPr>
        <xdr:cNvPr id="26" name="Straight Arrow Connector 25">
          <a:extLst>
            <a:ext uri="{FF2B5EF4-FFF2-40B4-BE49-F238E27FC236}">
              <a16:creationId xmlns:a16="http://schemas.microsoft.com/office/drawing/2014/main" id="{00000000-0008-0000-0000-00001A000000}"/>
            </a:ext>
          </a:extLst>
        </xdr:cNvPr>
        <xdr:cNvCxnSpPr/>
      </xdr:nvCxnSpPr>
      <xdr:spPr>
        <a:xfrm flipH="1">
          <a:off x="12666133" y="1766359"/>
          <a:ext cx="858310" cy="39264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666751</xdr:colOff>
      <xdr:row>8</xdr:row>
      <xdr:rowOff>130970</xdr:rowOff>
    </xdr:from>
    <xdr:to>
      <xdr:col>17</xdr:col>
      <xdr:colOff>547689</xdr:colOff>
      <xdr:row>12</xdr:row>
      <xdr:rowOff>47625</xdr:rowOff>
    </xdr:to>
    <xdr:cxnSp macro="">
      <xdr:nvCxnSpPr>
        <xdr:cNvPr id="36" name="Straight Arrow Connector 35">
          <a:extLst>
            <a:ext uri="{FF2B5EF4-FFF2-40B4-BE49-F238E27FC236}">
              <a16:creationId xmlns:a16="http://schemas.microsoft.com/office/drawing/2014/main" id="{00000000-0008-0000-0000-000024000000}"/>
            </a:ext>
          </a:extLst>
        </xdr:cNvPr>
        <xdr:cNvCxnSpPr/>
      </xdr:nvCxnSpPr>
      <xdr:spPr>
        <a:xfrm rot="16200000" flipV="1">
          <a:off x="12019361" y="2339579"/>
          <a:ext cx="857249" cy="60721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71437</xdr:colOff>
      <xdr:row>3</xdr:row>
      <xdr:rowOff>47625</xdr:rowOff>
    </xdr:from>
    <xdr:to>
      <xdr:col>2</xdr:col>
      <xdr:colOff>616252</xdr:colOff>
      <xdr:row>4</xdr:row>
      <xdr:rowOff>289224</xdr:rowOff>
    </xdr:to>
    <xdr:pic>
      <xdr:nvPicPr>
        <xdr:cNvPr id="44" name="Picture 10">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71500" y="559594"/>
          <a:ext cx="544815" cy="658318"/>
        </a:xfrm>
        <a:prstGeom prst="rect">
          <a:avLst/>
        </a:prstGeom>
        <a:noFill/>
      </xdr:spPr>
    </xdr:pic>
    <xdr:clientData/>
  </xdr:twoCellAnchor>
  <xdr:twoCellAnchor>
    <xdr:from>
      <xdr:col>4</xdr:col>
      <xdr:colOff>214049</xdr:colOff>
      <xdr:row>25</xdr:row>
      <xdr:rowOff>182034</xdr:rowOff>
    </xdr:from>
    <xdr:to>
      <xdr:col>25</xdr:col>
      <xdr:colOff>133403</xdr:colOff>
      <xdr:row>39</xdr:row>
      <xdr:rowOff>52388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5751249" y="6570134"/>
          <a:ext cx="13127354" cy="2677054"/>
          <a:chOff x="2169583" y="4370916"/>
          <a:chExt cx="12063729" cy="2698750"/>
        </a:xfrm>
      </xdr:grpSpPr>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9583" y="5069416"/>
            <a:ext cx="12063729" cy="2000250"/>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3778250" y="4370916"/>
            <a:ext cx="7905750" cy="920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flipH="1">
            <a:off x="2264833" y="5132917"/>
            <a:ext cx="5080000" cy="106891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28575</xdr:colOff>
      <xdr:row>13</xdr:row>
      <xdr:rowOff>123825</xdr:rowOff>
    </xdr:from>
    <xdr:to>
      <xdr:col>17</xdr:col>
      <xdr:colOff>180975</xdr:colOff>
      <xdr:row>17</xdr:row>
      <xdr:rowOff>247650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8934450" y="3581400"/>
          <a:ext cx="398145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State Qualifying:  Enter "1" for clear jumping rounds in Official Classes. </a:t>
          </a:r>
        </a:p>
        <a:p>
          <a:endParaRPr lang="en-AU" sz="1400"/>
        </a:p>
        <a:p>
          <a:r>
            <a:rPr lang="en-AU" sz="1400"/>
            <a:t>Only for events run under "Table A" </a:t>
          </a:r>
          <a:r>
            <a:rPr lang="en-AU" sz="1400" baseline="0"/>
            <a:t> - refer Qualification requirement from PCAQ as this may change</a:t>
          </a:r>
          <a:endParaRPr lang="en-AU"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333375</xdr:colOff>
      <xdr:row>2</xdr:row>
      <xdr:rowOff>321468</xdr:rowOff>
    </xdr:from>
    <xdr:to>
      <xdr:col>5</xdr:col>
      <xdr:colOff>514350</xdr:colOff>
      <xdr:row>3</xdr:row>
      <xdr:rowOff>285748</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833438" y="797718"/>
          <a:ext cx="5645943" cy="380999"/>
        </a:xfrm>
        <a:prstGeom prst="rect">
          <a:avLst/>
        </a:prstGeom>
        <a:noFill/>
        <a:ln w="9525">
          <a:noFill/>
          <a:miter lim="800000"/>
          <a:headEnd/>
          <a:tailEnd/>
        </a:ln>
      </xdr:spPr>
      <xdr:txBody>
        <a:bodyPr vertOverflow="clip" wrap="square" lIns="45720" tIns="41148" rIns="45720" bIns="0" anchor="t" upright="1"/>
        <a:lstStyle/>
        <a:p>
          <a:pPr algn="ctr" rtl="0">
            <a:defRPr sz="1000"/>
          </a:pPr>
          <a:r>
            <a:rPr lang="en-AU" sz="2400" b="1" i="0" strike="noStrike">
              <a:solidFill>
                <a:srgbClr val="000000"/>
              </a:solidFill>
              <a:latin typeface="Arial Narrow"/>
            </a:rPr>
            <a:t>Nerang OFFICIAL SHOWJUMPING 27/6/2021</a:t>
          </a:r>
          <a:endParaRPr lang="en-AU" sz="1800" b="1"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987955</xdr:colOff>
      <xdr:row>13</xdr:row>
      <xdr:rowOff>269612</xdr:rowOff>
    </xdr:from>
    <xdr:to>
      <xdr:col>5</xdr:col>
      <xdr:colOff>1</xdr:colOff>
      <xdr:row>17</xdr:row>
      <xdr:rowOff>25400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705755" y="4867012"/>
          <a:ext cx="2153179" cy="907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AU" sz="1400">
              <a:latin typeface="+mn-lt"/>
            </a:rPr>
            <a:t>Enter "checked"</a:t>
          </a:r>
          <a:r>
            <a:rPr lang="en-AU" sz="1400" baseline="0">
              <a:latin typeface="+mn-lt"/>
            </a:rPr>
            <a:t> equitation scores.   The average is calculated by worksheet.  </a:t>
          </a:r>
        </a:p>
      </xdr:txBody>
    </xdr:sp>
    <xdr:clientData/>
  </xdr:twoCellAnchor>
  <xdr:twoCellAnchor>
    <xdr:from>
      <xdr:col>4</xdr:col>
      <xdr:colOff>561975</xdr:colOff>
      <xdr:row>9</xdr:row>
      <xdr:rowOff>154782</xdr:rowOff>
    </xdr:from>
    <xdr:to>
      <xdr:col>5</xdr:col>
      <xdr:colOff>166688</xdr:colOff>
      <xdr:row>13</xdr:row>
      <xdr:rowOff>219075</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flipV="1">
          <a:off x="5295900" y="2974182"/>
          <a:ext cx="728663" cy="88344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666750</xdr:colOff>
      <xdr:row>9</xdr:row>
      <xdr:rowOff>164307</xdr:rowOff>
    </xdr:from>
    <xdr:to>
      <xdr:col>6</xdr:col>
      <xdr:colOff>188119</xdr:colOff>
      <xdr:row>13</xdr:row>
      <xdr:rowOff>219075</xdr:rowOff>
    </xdr:to>
    <xdr:cxnSp macro="">
      <xdr:nvCxnSpPr>
        <xdr:cNvPr id="10" name="Straight Arrow Connector 9">
          <a:extLst>
            <a:ext uri="{FF2B5EF4-FFF2-40B4-BE49-F238E27FC236}">
              <a16:creationId xmlns:a16="http://schemas.microsoft.com/office/drawing/2014/main" id="{00000000-0008-0000-0200-00000A000000}"/>
            </a:ext>
          </a:extLst>
        </xdr:cNvPr>
        <xdr:cNvCxnSpPr/>
      </xdr:nvCxnSpPr>
      <xdr:spPr>
        <a:xfrm flipV="1">
          <a:off x="5400675" y="2983707"/>
          <a:ext cx="1273969" cy="87391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9</xdr:row>
      <xdr:rowOff>160867</xdr:rowOff>
    </xdr:from>
    <xdr:to>
      <xdr:col>12</xdr:col>
      <xdr:colOff>220134</xdr:colOff>
      <xdr:row>12</xdr:row>
      <xdr:rowOff>160866</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flipV="1">
          <a:off x="9499600" y="3928534"/>
          <a:ext cx="770467" cy="63499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589491</xdr:colOff>
      <xdr:row>8</xdr:row>
      <xdr:rowOff>94193</xdr:rowOff>
    </xdr:from>
    <xdr:to>
      <xdr:col>15</xdr:col>
      <xdr:colOff>462491</xdr:colOff>
      <xdr:row>13</xdr:row>
      <xdr:rowOff>219075</xdr:rowOff>
    </xdr:to>
    <xdr:cxnSp macro="">
      <xdr:nvCxnSpPr>
        <xdr:cNvPr id="8" name="Straight Arrow Connector 7">
          <a:extLst>
            <a:ext uri="{FF2B5EF4-FFF2-40B4-BE49-F238E27FC236}">
              <a16:creationId xmlns:a16="http://schemas.microsoft.com/office/drawing/2014/main" id="{00000000-0008-0000-0200-000008000000}"/>
            </a:ext>
          </a:extLst>
        </xdr:cNvPr>
        <xdr:cNvCxnSpPr>
          <a:stCxn id="7" idx="0"/>
        </xdr:cNvCxnSpPr>
      </xdr:nvCxnSpPr>
      <xdr:spPr>
        <a:xfrm flipH="1" flipV="1">
          <a:off x="11697758" y="3641726"/>
          <a:ext cx="499533" cy="117474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438151</xdr:colOff>
      <xdr:row>7</xdr:row>
      <xdr:rowOff>105043</xdr:rowOff>
    </xdr:from>
    <xdr:to>
      <xdr:col>20</xdr:col>
      <xdr:colOff>296333</xdr:colOff>
      <xdr:row>12</xdr:row>
      <xdr:rowOff>186266</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flipH="1" flipV="1">
          <a:off x="12757151" y="3432443"/>
          <a:ext cx="1788582" cy="115649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744272</xdr:colOff>
      <xdr:row>18</xdr:row>
      <xdr:rowOff>114301</xdr:rowOff>
    </xdr:from>
    <xdr:to>
      <xdr:col>27</xdr:col>
      <xdr:colOff>233942</xdr:colOff>
      <xdr:row>29</xdr:row>
      <xdr:rowOff>106892</xdr:rowOff>
    </xdr:to>
    <xdr:grpSp>
      <xdr:nvGrpSpPr>
        <xdr:cNvPr id="11" name="Group 10">
          <a:extLst>
            <a:ext uri="{FF2B5EF4-FFF2-40B4-BE49-F238E27FC236}">
              <a16:creationId xmlns:a16="http://schemas.microsoft.com/office/drawing/2014/main" id="{00000000-0008-0000-0200-00000B000000}"/>
            </a:ext>
          </a:extLst>
        </xdr:cNvPr>
        <xdr:cNvGrpSpPr/>
      </xdr:nvGrpSpPr>
      <xdr:grpSpPr>
        <a:xfrm>
          <a:off x="6002072" y="5346701"/>
          <a:ext cx="14323270" cy="2697691"/>
          <a:chOff x="2169583" y="4370916"/>
          <a:chExt cx="12063729" cy="2698750"/>
        </a:xfrm>
      </xdr:grpSpPr>
      <xdr:pic>
        <xdr:nvPicPr>
          <xdr:cNvPr id="14" name="Picture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9583" y="5069416"/>
            <a:ext cx="12063729" cy="2000250"/>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3778250" y="4370916"/>
            <a:ext cx="7905750" cy="920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flipH="1">
            <a:off x="2264833" y="5132917"/>
            <a:ext cx="5080000" cy="106891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78316</xdr:colOff>
      <xdr:row>13</xdr:row>
      <xdr:rowOff>219075</xdr:rowOff>
    </xdr:from>
    <xdr:to>
      <xdr:col>18</xdr:col>
      <xdr:colOff>245532</xdr:colOff>
      <xdr:row>17</xdr:row>
      <xdr:rowOff>45507</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1186583" y="4816475"/>
          <a:ext cx="2021416" cy="97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latin typeface="+mn-lt"/>
            </a:rPr>
            <a:t>Sort riders based on highest average and apply placings from 1st to 10th.</a:t>
          </a:r>
        </a:p>
      </xdr:txBody>
    </xdr:sp>
    <xdr:clientData/>
  </xdr:twoCellAnchor>
  <xdr:twoCellAnchor>
    <xdr:from>
      <xdr:col>15</xdr:col>
      <xdr:colOff>448733</xdr:colOff>
      <xdr:row>8</xdr:row>
      <xdr:rowOff>101600</xdr:rowOff>
    </xdr:from>
    <xdr:to>
      <xdr:col>15</xdr:col>
      <xdr:colOff>462491</xdr:colOff>
      <xdr:row>13</xdr:row>
      <xdr:rowOff>219075</xdr:rowOff>
    </xdr:to>
    <xdr:cxnSp macro="">
      <xdr:nvCxnSpPr>
        <xdr:cNvPr id="23" name="Straight Arrow Connector 22">
          <a:extLst>
            <a:ext uri="{FF2B5EF4-FFF2-40B4-BE49-F238E27FC236}">
              <a16:creationId xmlns:a16="http://schemas.microsoft.com/office/drawing/2014/main" id="{00000000-0008-0000-0200-000017000000}"/>
            </a:ext>
          </a:extLst>
        </xdr:cNvPr>
        <xdr:cNvCxnSpPr>
          <a:stCxn id="7" idx="0"/>
        </xdr:cNvCxnSpPr>
      </xdr:nvCxnSpPr>
      <xdr:spPr>
        <a:xfrm flipH="1" flipV="1">
          <a:off x="12183533" y="3649133"/>
          <a:ext cx="13758" cy="116734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584199</xdr:colOff>
      <xdr:row>12</xdr:row>
      <xdr:rowOff>161925</xdr:rowOff>
    </xdr:from>
    <xdr:to>
      <xdr:col>23</xdr:col>
      <xdr:colOff>152400</xdr:colOff>
      <xdr:row>17</xdr:row>
      <xdr:rowOff>76200</xdr:rowOff>
    </xdr:to>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13546666" y="4564592"/>
          <a:ext cx="2497667" cy="1260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latin typeface="+mn-lt"/>
            </a:rPr>
            <a:t>Worksheet will enter "points" but in the event of a tie this calculation can be over written manually</a:t>
          </a:r>
        </a:p>
      </xdr:txBody>
    </xdr:sp>
    <xdr:clientData/>
  </xdr:twoCellAnchor>
  <xdr:twoCellAnchor>
    <xdr:from>
      <xdr:col>5</xdr:col>
      <xdr:colOff>436035</xdr:colOff>
      <xdr:row>12</xdr:row>
      <xdr:rowOff>192616</xdr:rowOff>
    </xdr:from>
    <xdr:to>
      <xdr:col>8</xdr:col>
      <xdr:colOff>397935</xdr:colOff>
      <xdr:row>17</xdr:row>
      <xdr:rowOff>240241</xdr:rowOff>
    </xdr:to>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6294968" y="4595283"/>
          <a:ext cx="1663700" cy="139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latin typeface="+mn-lt"/>
            </a:rPr>
            <a:t>Select if TASK included in round. </a:t>
          </a:r>
        </a:p>
        <a:p>
          <a:pPr algn="ctr"/>
          <a:r>
            <a:rPr lang="en-AU" sz="1400">
              <a:latin typeface="+mn-lt"/>
            </a:rPr>
            <a:t>1 = 120 base.   </a:t>
          </a:r>
        </a:p>
        <a:p>
          <a:pPr algn="ctr"/>
          <a:r>
            <a:rPr lang="en-AU" sz="1400">
              <a:latin typeface="+mn-lt"/>
            </a:rPr>
            <a:t>2 = 130 base</a:t>
          </a:r>
        </a:p>
        <a:p>
          <a:pPr algn="ctr"/>
          <a:r>
            <a:rPr lang="en-AU" sz="1400">
              <a:latin typeface="+mn-lt"/>
            </a:rPr>
            <a:t>Leave blank if no TASK</a:t>
          </a:r>
        </a:p>
      </xdr:txBody>
    </xdr:sp>
    <xdr:clientData/>
  </xdr:twoCellAnchor>
  <xdr:twoCellAnchor>
    <xdr:from>
      <xdr:col>7</xdr:col>
      <xdr:colOff>14818</xdr:colOff>
      <xdr:row>7</xdr:row>
      <xdr:rowOff>152400</xdr:rowOff>
    </xdr:from>
    <xdr:to>
      <xdr:col>7</xdr:col>
      <xdr:colOff>203200</xdr:colOff>
      <xdr:row>12</xdr:row>
      <xdr:rowOff>192616</xdr:rowOff>
    </xdr:to>
    <xdr:cxnSp macro="">
      <xdr:nvCxnSpPr>
        <xdr:cNvPr id="30" name="Straight Arrow Connector 29">
          <a:extLst>
            <a:ext uri="{FF2B5EF4-FFF2-40B4-BE49-F238E27FC236}">
              <a16:creationId xmlns:a16="http://schemas.microsoft.com/office/drawing/2014/main" id="{00000000-0008-0000-0200-00001E000000}"/>
            </a:ext>
          </a:extLst>
        </xdr:cNvPr>
        <xdr:cNvCxnSpPr>
          <a:stCxn id="29" idx="0"/>
        </xdr:cNvCxnSpPr>
      </xdr:nvCxnSpPr>
      <xdr:spPr>
        <a:xfrm flipV="1">
          <a:off x="7126818" y="3479800"/>
          <a:ext cx="188382" cy="111548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59267</xdr:colOff>
      <xdr:row>12</xdr:row>
      <xdr:rowOff>143934</xdr:rowOff>
    </xdr:from>
    <xdr:to>
      <xdr:col>12</xdr:col>
      <xdr:colOff>169334</xdr:colOff>
      <xdr:row>17</xdr:row>
      <xdr:rowOff>160866</xdr:rowOff>
    </xdr:to>
    <xdr:sp macro="" textlink="">
      <xdr:nvSpPr>
        <xdr:cNvPr id="3074" name="TextBox 3073">
          <a:extLst>
            <a:ext uri="{FF2B5EF4-FFF2-40B4-BE49-F238E27FC236}">
              <a16:creationId xmlns:a16="http://schemas.microsoft.com/office/drawing/2014/main" id="{00000000-0008-0000-0200-0000020C0000}"/>
            </a:ext>
          </a:extLst>
        </xdr:cNvPr>
        <xdr:cNvSpPr txBox="1"/>
      </xdr:nvSpPr>
      <xdr:spPr>
        <a:xfrm>
          <a:off x="8246534" y="4546601"/>
          <a:ext cx="1972733" cy="13631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en-AU" sz="1400" baseline="0">
              <a:solidFill>
                <a:schemeClr val="dk1"/>
              </a:solidFill>
              <a:effectLst/>
              <a:latin typeface="+mn-lt"/>
              <a:ea typeface="+mn-ea"/>
              <a:cs typeface="+mn-cs"/>
            </a:rPr>
            <a:t>If only one judge </a:t>
          </a:r>
          <a:r>
            <a:rPr lang="en-AU" sz="1400" b="1" baseline="0">
              <a:solidFill>
                <a:schemeClr val="dk1"/>
              </a:solidFill>
              <a:effectLst/>
              <a:latin typeface="+mn-lt"/>
              <a:ea typeface="+mn-ea"/>
              <a:cs typeface="+mn-cs"/>
            </a:rPr>
            <a:t>DO NOT </a:t>
          </a:r>
          <a:r>
            <a:rPr lang="en-AU" sz="1400" baseline="0">
              <a:solidFill>
                <a:schemeClr val="dk1"/>
              </a:solidFill>
              <a:effectLst/>
              <a:latin typeface="+mn-lt"/>
              <a:ea typeface="+mn-ea"/>
              <a:cs typeface="+mn-cs"/>
            </a:rPr>
            <a:t>enter zero for the missing judge as this will impact the averages.  Leave blank.</a:t>
          </a:r>
          <a:endParaRPr lang="en-AU" sz="1400">
            <a:effectLst/>
          </a:endParaRPr>
        </a:p>
        <a:p>
          <a:endParaRPr lang="en-AU" sz="1400"/>
        </a:p>
      </xdr:txBody>
    </xdr:sp>
    <xdr:clientData/>
  </xdr:twoCellAnchor>
  <xdr:twoCellAnchor>
    <xdr:from>
      <xdr:col>11</xdr:col>
      <xdr:colOff>67733</xdr:colOff>
      <xdr:row>9</xdr:row>
      <xdr:rowOff>203200</xdr:rowOff>
    </xdr:from>
    <xdr:to>
      <xdr:col>14</xdr:col>
      <xdr:colOff>42333</xdr:colOff>
      <xdr:row>12</xdr:row>
      <xdr:rowOff>157958</xdr:rowOff>
    </xdr:to>
    <xdr:cxnSp macro="">
      <xdr:nvCxnSpPr>
        <xdr:cNvPr id="44" name="Straight Arrow Connector 43">
          <a:extLst>
            <a:ext uri="{FF2B5EF4-FFF2-40B4-BE49-F238E27FC236}">
              <a16:creationId xmlns:a16="http://schemas.microsoft.com/office/drawing/2014/main" id="{00000000-0008-0000-0200-00002C000000}"/>
            </a:ext>
          </a:extLst>
        </xdr:cNvPr>
        <xdr:cNvCxnSpPr/>
      </xdr:nvCxnSpPr>
      <xdr:spPr>
        <a:xfrm flipV="1">
          <a:off x="9491133" y="3970867"/>
          <a:ext cx="1659467" cy="58975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389467</xdr:colOff>
      <xdr:row>2</xdr:row>
      <xdr:rowOff>33867</xdr:rowOff>
    </xdr:from>
    <xdr:to>
      <xdr:col>3</xdr:col>
      <xdr:colOff>1912408</xdr:colOff>
      <xdr:row>3</xdr:row>
      <xdr:rowOff>144198</xdr:rowOff>
    </xdr:to>
    <xdr:sp macro="" textlink="">
      <xdr:nvSpPr>
        <xdr:cNvPr id="47" name="Text Box 1">
          <a:extLst>
            <a:ext uri="{FF2B5EF4-FFF2-40B4-BE49-F238E27FC236}">
              <a16:creationId xmlns:a16="http://schemas.microsoft.com/office/drawing/2014/main" id="{00000000-0008-0000-0200-00002F000000}"/>
            </a:ext>
          </a:extLst>
        </xdr:cNvPr>
        <xdr:cNvSpPr txBox="1">
          <a:spLocks noChangeArrowheads="1"/>
        </xdr:cNvSpPr>
      </xdr:nvSpPr>
      <xdr:spPr bwMode="auto">
        <a:xfrm>
          <a:off x="1193800" y="948267"/>
          <a:ext cx="3436408" cy="440531"/>
        </a:xfrm>
        <a:prstGeom prst="rect">
          <a:avLst/>
        </a:prstGeom>
        <a:noFill/>
        <a:ln w="9525">
          <a:noFill/>
          <a:miter lim="800000"/>
          <a:headEnd/>
          <a:tailEnd/>
        </a:ln>
      </xdr:spPr>
      <xdr:txBody>
        <a:bodyPr vertOverflow="clip" wrap="square" lIns="54864" tIns="41148" rIns="54864" bIns="0" anchor="t" upright="1"/>
        <a:lstStyle/>
        <a:p>
          <a:pPr algn="ctr" rtl="0">
            <a:defRPr sz="1000"/>
          </a:pPr>
          <a:r>
            <a:rPr lang="en-AU" sz="2400" b="1" i="0" strike="noStrike">
              <a:solidFill>
                <a:srgbClr val="000000"/>
              </a:solidFill>
              <a:latin typeface="Arial"/>
              <a:cs typeface="Arial"/>
            </a:rPr>
            <a:t>EQUITATION</a:t>
          </a:r>
          <a:endParaRPr lang="en-AU" sz="1800" b="1" i="0" strike="noStrike">
            <a:solidFill>
              <a:srgbClr val="000000"/>
            </a:solidFill>
            <a:latin typeface="Arial"/>
            <a:cs typeface="Arial"/>
          </a:endParaRPr>
        </a:p>
      </xdr:txBody>
    </xdr:sp>
    <xdr:clientData/>
  </xdr:twoCellAnchor>
  <xdr:twoCellAnchor editAs="oneCell">
    <xdr:from>
      <xdr:col>1</xdr:col>
      <xdr:colOff>143934</xdr:colOff>
      <xdr:row>1</xdr:row>
      <xdr:rowOff>67733</xdr:rowOff>
    </xdr:from>
    <xdr:to>
      <xdr:col>2</xdr:col>
      <xdr:colOff>160867</xdr:colOff>
      <xdr:row>3</xdr:row>
      <xdr:rowOff>250066</xdr:rowOff>
    </xdr:to>
    <xdr:pic>
      <xdr:nvPicPr>
        <xdr:cNvPr id="48" name="Picture 10">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72534" y="829733"/>
          <a:ext cx="592666" cy="66493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453497</xdr:colOff>
      <xdr:row>2</xdr:row>
      <xdr:rowOff>93134</xdr:rowOff>
    </xdr:from>
    <xdr:to>
      <xdr:col>5</xdr:col>
      <xdr:colOff>520172</xdr:colOff>
      <xdr:row>3</xdr:row>
      <xdr:rowOff>203465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257830" y="897467"/>
          <a:ext cx="4156075" cy="440531"/>
        </a:xfrm>
        <a:prstGeom prst="rect">
          <a:avLst/>
        </a:prstGeom>
        <a:noFill/>
        <a:ln w="9525">
          <a:noFill/>
          <a:miter lim="800000"/>
          <a:headEnd/>
          <a:tailEnd/>
        </a:ln>
      </xdr:spPr>
      <xdr:txBody>
        <a:bodyPr vertOverflow="clip" wrap="square" lIns="54864" tIns="41148" rIns="54864" bIns="0" anchor="t" upright="1"/>
        <a:lstStyle/>
        <a:p>
          <a:pPr algn="ctr" rtl="0">
            <a:defRPr sz="1000"/>
          </a:pPr>
          <a:r>
            <a:rPr lang="en-AU" sz="2400" b="1" i="0" strike="noStrike">
              <a:solidFill>
                <a:srgbClr val="000000"/>
              </a:solidFill>
              <a:latin typeface="Arial"/>
              <a:cs typeface="Arial"/>
            </a:rPr>
            <a:t>EQUITATION</a:t>
          </a:r>
          <a:endParaRPr lang="en-AU" sz="1800" b="1"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705113</xdr:colOff>
      <xdr:row>1</xdr:row>
      <xdr:rowOff>211667</xdr:rowOff>
    </xdr:from>
    <xdr:to>
      <xdr:col>4</xdr:col>
      <xdr:colOff>84666</xdr:colOff>
      <xdr:row>3</xdr:row>
      <xdr:rowOff>186530</xdr:rowOff>
    </xdr:to>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1223696" y="550334"/>
          <a:ext cx="3570553" cy="525196"/>
        </a:xfrm>
        <a:prstGeom prst="rect">
          <a:avLst/>
        </a:prstGeom>
        <a:noFill/>
        <a:ln w="19050">
          <a:solidFill>
            <a:schemeClr val="tx1"/>
          </a:solidFill>
          <a:miter lim="800000"/>
          <a:headEnd/>
          <a:tailEnd/>
        </a:ln>
      </xdr:spPr>
      <xdr:txBody>
        <a:bodyPr vertOverflow="clip" wrap="square" lIns="45720" tIns="27432" rIns="45720" bIns="0" anchor="t" upright="1"/>
        <a:lstStyle/>
        <a:p>
          <a:pPr algn="ctr" rtl="0">
            <a:defRPr sz="1000"/>
          </a:pPr>
          <a:r>
            <a:rPr lang="en-AU" sz="1400" b="1" i="0" strike="noStrike">
              <a:solidFill>
                <a:srgbClr val="000000"/>
              </a:solidFill>
              <a:latin typeface="Tahoma"/>
              <a:ea typeface="Tahoma"/>
              <a:cs typeface="Tahoma"/>
            </a:rPr>
            <a:t>METROPOLITAN</a:t>
          </a:r>
          <a:r>
            <a:rPr lang="en-AU" sz="1400" b="1" i="0" strike="noStrike" baseline="0">
              <a:solidFill>
                <a:srgbClr val="000000"/>
              </a:solidFill>
              <a:latin typeface="Tahoma"/>
              <a:ea typeface="Tahoma"/>
              <a:cs typeface="Tahoma"/>
            </a:rPr>
            <a:t>  </a:t>
          </a:r>
          <a:r>
            <a:rPr lang="en-AU" sz="1400" b="1" i="0" strike="noStrike">
              <a:solidFill>
                <a:srgbClr val="000000"/>
              </a:solidFill>
              <a:latin typeface="Tahoma"/>
              <a:ea typeface="Tahoma"/>
              <a:cs typeface="Tahoma"/>
            </a:rPr>
            <a:t>ZONE 1</a:t>
          </a:r>
        </a:p>
        <a:p>
          <a:pPr algn="ctr" rtl="0">
            <a:defRPr sz="1000"/>
          </a:pPr>
          <a:r>
            <a:rPr lang="en-AU" sz="1400" b="1" i="0" strike="noStrike">
              <a:solidFill>
                <a:srgbClr val="000000"/>
              </a:solidFill>
              <a:latin typeface="Tahoma"/>
              <a:ea typeface="Tahoma"/>
              <a:cs typeface="Tahoma"/>
            </a:rPr>
            <a:t>DRESSAGE  CHAMPIONSHIP</a:t>
          </a:r>
        </a:p>
      </xdr:txBody>
    </xdr:sp>
    <xdr:clientData/>
  </xdr:twoCellAnchor>
  <xdr:twoCellAnchor>
    <xdr:from>
      <xdr:col>1</xdr:col>
      <xdr:colOff>1381125</xdr:colOff>
      <xdr:row>14</xdr:row>
      <xdr:rowOff>11903</xdr:rowOff>
    </xdr:from>
    <xdr:to>
      <xdr:col>6</xdr:col>
      <xdr:colOff>35720</xdr:colOff>
      <xdr:row>20</xdr:row>
      <xdr:rowOff>154778</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893094" y="4952997"/>
          <a:ext cx="441722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"checked"</a:t>
          </a:r>
          <a:r>
            <a:rPr lang="en-AU" sz="1400" baseline="0"/>
            <a:t> Dressage scores  - the percentage to 2 decimal places is calculated.  </a:t>
          </a:r>
        </a:p>
        <a:p>
          <a:pPr algn="ctr"/>
          <a:endParaRPr lang="en-AU" sz="1400" baseline="0"/>
        </a:p>
        <a:p>
          <a:pPr algn="ctr"/>
          <a:r>
            <a:rPr lang="en-AU" sz="1400" baseline="0"/>
            <a:t>If only one judge </a:t>
          </a:r>
          <a:r>
            <a:rPr lang="en-AU" sz="1400" b="1" baseline="0">
              <a:solidFill>
                <a:srgbClr val="FF0000"/>
              </a:solidFill>
            </a:rPr>
            <a:t>DO NOT </a:t>
          </a:r>
          <a:r>
            <a:rPr lang="en-AU" sz="1400" baseline="0"/>
            <a:t>enter zero for the missing judge as this will impact the Test and championship average.</a:t>
          </a:r>
        </a:p>
      </xdr:txBody>
    </xdr:sp>
    <xdr:clientData/>
  </xdr:twoCellAnchor>
  <xdr:twoCellAnchor>
    <xdr:from>
      <xdr:col>4</xdr:col>
      <xdr:colOff>416720</xdr:colOff>
      <xdr:row>10</xdr:row>
      <xdr:rowOff>0</xdr:rowOff>
    </xdr:from>
    <xdr:to>
      <xdr:col>5</xdr:col>
      <xdr:colOff>285753</xdr:colOff>
      <xdr:row>14</xdr:row>
      <xdr:rowOff>23810</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a:xfrm flipV="1">
          <a:off x="5126303" y="2635250"/>
          <a:ext cx="853283" cy="73289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105833</xdr:colOff>
      <xdr:row>1</xdr:row>
      <xdr:rowOff>116416</xdr:rowOff>
    </xdr:from>
    <xdr:to>
      <xdr:col>1</xdr:col>
      <xdr:colOff>650648</xdr:colOff>
      <xdr:row>3</xdr:row>
      <xdr:rowOff>224401</xdr:rowOff>
    </xdr:to>
    <xdr:pic>
      <xdr:nvPicPr>
        <xdr:cNvPr id="7" name="Picture 10">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24416" y="455083"/>
          <a:ext cx="544815" cy="658318"/>
        </a:xfrm>
        <a:prstGeom prst="rect">
          <a:avLst/>
        </a:prstGeom>
        <a:noFill/>
      </xdr:spPr>
    </xdr:pic>
    <xdr:clientData/>
  </xdr:twoCellAnchor>
  <xdr:twoCellAnchor>
    <xdr:from>
      <xdr:col>16</xdr:col>
      <xdr:colOff>687916</xdr:colOff>
      <xdr:row>15</xdr:row>
      <xdr:rowOff>137584</xdr:rowOff>
    </xdr:from>
    <xdr:to>
      <xdr:col>21</xdr:col>
      <xdr:colOff>127000</xdr:colOff>
      <xdr:row>21</xdr:row>
      <xdr:rowOff>42334</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2435416" y="3640667"/>
          <a:ext cx="2391834"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Enter maximum</a:t>
          </a:r>
          <a:r>
            <a:rPr lang="en-AU" sz="1400" baseline="0"/>
            <a:t> test score possible into these cells to enable % calculation</a:t>
          </a:r>
        </a:p>
      </xdr:txBody>
    </xdr:sp>
    <xdr:clientData/>
  </xdr:twoCellAnchor>
  <xdr:twoCellAnchor>
    <xdr:from>
      <xdr:col>18</xdr:col>
      <xdr:colOff>296332</xdr:colOff>
      <xdr:row>9</xdr:row>
      <xdr:rowOff>201084</xdr:rowOff>
    </xdr:from>
    <xdr:to>
      <xdr:col>18</xdr:col>
      <xdr:colOff>582083</xdr:colOff>
      <xdr:row>15</xdr:row>
      <xdr:rowOff>137584</xdr:rowOff>
    </xdr:to>
    <xdr:cxnSp macro="">
      <xdr:nvCxnSpPr>
        <xdr:cNvPr id="10" name="Straight Arrow Connector 9">
          <a:extLst>
            <a:ext uri="{FF2B5EF4-FFF2-40B4-BE49-F238E27FC236}">
              <a16:creationId xmlns:a16="http://schemas.microsoft.com/office/drawing/2014/main" id="{00000000-0008-0000-0400-00000A000000}"/>
            </a:ext>
          </a:extLst>
        </xdr:cNvPr>
        <xdr:cNvCxnSpPr>
          <a:stCxn id="9" idx="0"/>
        </xdr:cNvCxnSpPr>
      </xdr:nvCxnSpPr>
      <xdr:spPr>
        <a:xfrm flipH="1" flipV="1">
          <a:off x="13345582" y="2603501"/>
          <a:ext cx="285751" cy="103716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296333</xdr:colOff>
      <xdr:row>15</xdr:row>
      <xdr:rowOff>21167</xdr:rowOff>
    </xdr:from>
    <xdr:to>
      <xdr:col>25</xdr:col>
      <xdr:colOff>232834</xdr:colOff>
      <xdr:row>20</xdr:row>
      <xdr:rowOff>84667</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4996583" y="3524250"/>
          <a:ext cx="2391834"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a:t>Use 4 test average for championship countback if required</a:t>
          </a:r>
          <a:endParaRPr lang="en-AU" sz="1400" baseline="0"/>
        </a:p>
      </xdr:txBody>
    </xdr:sp>
    <xdr:clientData/>
  </xdr:twoCellAnchor>
  <xdr:twoCellAnchor>
    <xdr:from>
      <xdr:col>20</xdr:col>
      <xdr:colOff>306917</xdr:colOff>
      <xdr:row>10</xdr:row>
      <xdr:rowOff>42334</xdr:rowOff>
    </xdr:from>
    <xdr:to>
      <xdr:col>21</xdr:col>
      <xdr:colOff>592667</xdr:colOff>
      <xdr:row>15</xdr:row>
      <xdr:rowOff>21167</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flipH="1" flipV="1">
          <a:off x="14478000" y="2677584"/>
          <a:ext cx="814917" cy="846666"/>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120650</xdr:colOff>
      <xdr:row>22</xdr:row>
      <xdr:rowOff>97365</xdr:rowOff>
    </xdr:from>
    <xdr:to>
      <xdr:col>24</xdr:col>
      <xdr:colOff>381845</xdr:colOff>
      <xdr:row>39</xdr:row>
      <xdr:rowOff>4232</xdr:rowOff>
    </xdr:to>
    <xdr:grpSp>
      <xdr:nvGrpSpPr>
        <xdr:cNvPr id="13" name="Group 12">
          <a:extLst>
            <a:ext uri="{FF2B5EF4-FFF2-40B4-BE49-F238E27FC236}">
              <a16:creationId xmlns:a16="http://schemas.microsoft.com/office/drawing/2014/main" id="{00000000-0008-0000-0400-00000D000000}"/>
            </a:ext>
          </a:extLst>
        </xdr:cNvPr>
        <xdr:cNvGrpSpPr/>
      </xdr:nvGrpSpPr>
      <xdr:grpSpPr>
        <a:xfrm>
          <a:off x="5492750" y="4770965"/>
          <a:ext cx="13583495" cy="2891367"/>
          <a:chOff x="2169583" y="4370916"/>
          <a:chExt cx="12063729" cy="2698750"/>
        </a:xfrm>
      </xdr:grpSpPr>
      <xdr:pic>
        <xdr:nvPicPr>
          <xdr:cNvPr id="14" name="Picture 13">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9583" y="5069416"/>
            <a:ext cx="12063729" cy="2000250"/>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3778250" y="4370916"/>
            <a:ext cx="7905750" cy="920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t>CRITICAL</a:t>
            </a:r>
            <a:r>
              <a:rPr lang="en-AU" sz="1400" baseline="0"/>
              <a:t> NOTE:  For all scoring .    When "SORTING" results, select the entire row/s to ensure that all rider data is maintaine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flipH="1">
            <a:off x="2264833" y="5132917"/>
            <a:ext cx="5080000" cy="106891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0</xdr:colOff>
      <xdr:row>9</xdr:row>
      <xdr:rowOff>201083</xdr:rowOff>
    </xdr:from>
    <xdr:to>
      <xdr:col>19</xdr:col>
      <xdr:colOff>275166</xdr:colOff>
      <xdr:row>15</xdr:row>
      <xdr:rowOff>127000</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13641917" y="2603500"/>
          <a:ext cx="275166" cy="102658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143932</xdr:colOff>
      <xdr:row>14</xdr:row>
      <xdr:rowOff>25398</xdr:rowOff>
    </xdr:from>
    <xdr:to>
      <xdr:col>10</xdr:col>
      <xdr:colOff>524932</xdr:colOff>
      <xdr:row>20</xdr:row>
      <xdr:rowOff>101599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238999" y="3403598"/>
          <a:ext cx="2159000" cy="1092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200"/>
            <a:t>Points for placings 1 to 10 are automatically</a:t>
          </a:r>
          <a:r>
            <a:rPr lang="en-AU" sz="1200" baseline="0"/>
            <a:t> added.   If there is a tie in a test you will need to manually split points between riders</a:t>
          </a:r>
          <a:endParaRPr lang="en-AU" sz="1200"/>
        </a:p>
      </xdr:txBody>
    </xdr:sp>
    <xdr:clientData/>
  </xdr:twoCellAnchor>
  <xdr:twoCellAnchor>
    <xdr:from>
      <xdr:col>9</xdr:col>
      <xdr:colOff>55032</xdr:colOff>
      <xdr:row>10</xdr:row>
      <xdr:rowOff>59267</xdr:rowOff>
    </xdr:from>
    <xdr:to>
      <xdr:col>9</xdr:col>
      <xdr:colOff>254000</xdr:colOff>
      <xdr:row>14</xdr:row>
      <xdr:rowOff>25398</xdr:rowOff>
    </xdr:to>
    <xdr:cxnSp macro="">
      <xdr:nvCxnSpPr>
        <xdr:cNvPr id="18" name="Straight Arrow Connector 17">
          <a:extLst>
            <a:ext uri="{FF2B5EF4-FFF2-40B4-BE49-F238E27FC236}">
              <a16:creationId xmlns:a16="http://schemas.microsoft.com/office/drawing/2014/main" id="{00000000-0008-0000-0400-000012000000}"/>
            </a:ext>
          </a:extLst>
        </xdr:cNvPr>
        <xdr:cNvCxnSpPr>
          <a:stCxn id="2" idx="0"/>
        </xdr:cNvCxnSpPr>
      </xdr:nvCxnSpPr>
      <xdr:spPr>
        <a:xfrm flipV="1">
          <a:off x="8318499" y="2700867"/>
          <a:ext cx="198968" cy="70273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662780</xdr:colOff>
      <xdr:row>2</xdr:row>
      <xdr:rowOff>84667</xdr:rowOff>
    </xdr:from>
    <xdr:to>
      <xdr:col>4</xdr:col>
      <xdr:colOff>42333</xdr:colOff>
      <xdr:row>3</xdr:row>
      <xdr:rowOff>269081</xdr:rowOff>
    </xdr:to>
    <xdr:sp macro="" textlink="">
      <xdr:nvSpPr>
        <xdr:cNvPr id="2" name="Text Box 5">
          <a:extLst>
            <a:ext uri="{FF2B5EF4-FFF2-40B4-BE49-F238E27FC236}">
              <a16:creationId xmlns:a16="http://schemas.microsoft.com/office/drawing/2014/main" id="{00000000-0008-0000-0500-000002000000}"/>
            </a:ext>
          </a:extLst>
        </xdr:cNvPr>
        <xdr:cNvSpPr txBox="1">
          <a:spLocks noChangeArrowheads="1"/>
        </xdr:cNvSpPr>
      </xdr:nvSpPr>
      <xdr:spPr bwMode="auto">
        <a:xfrm>
          <a:off x="1107280" y="719667"/>
          <a:ext cx="3570553" cy="429946"/>
        </a:xfrm>
        <a:prstGeom prst="rect">
          <a:avLst/>
        </a:prstGeom>
        <a:noFill/>
        <a:ln w="9525">
          <a:noFill/>
          <a:miter lim="800000"/>
          <a:headEnd/>
          <a:tailEnd/>
        </a:ln>
      </xdr:spPr>
      <xdr:txBody>
        <a:bodyPr vertOverflow="clip" wrap="square" lIns="45720" tIns="27432" rIns="45720" bIns="0" anchor="t" upright="1"/>
        <a:lstStyle/>
        <a:p>
          <a:pPr algn="ctr" rtl="0">
            <a:defRPr sz="1000"/>
          </a:pPr>
          <a:r>
            <a:rPr lang="en-AU" sz="2000" b="1" i="0" strike="noStrike">
              <a:solidFill>
                <a:srgbClr val="000000"/>
              </a:solidFill>
              <a:latin typeface="Tahoma"/>
              <a:ea typeface="Tahoma"/>
              <a:cs typeface="Tahoma"/>
            </a:rPr>
            <a:t>DRESSAGE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433919</xdr:colOff>
      <xdr:row>10</xdr:row>
      <xdr:rowOff>232831</xdr:rowOff>
    </xdr:from>
    <xdr:to>
      <xdr:col>5</xdr:col>
      <xdr:colOff>597959</xdr:colOff>
      <xdr:row>15</xdr:row>
      <xdr:rowOff>74081</xdr:rowOff>
    </xdr:to>
    <xdr:cxnSp macro="">
      <xdr:nvCxnSpPr>
        <xdr:cNvPr id="2" name="Straight Arrow Connector 1">
          <a:extLst>
            <a:ext uri="{FF2B5EF4-FFF2-40B4-BE49-F238E27FC236}">
              <a16:creationId xmlns:a16="http://schemas.microsoft.com/office/drawing/2014/main" id="{00000000-0008-0000-0600-000002000000}"/>
            </a:ext>
          </a:extLst>
        </xdr:cNvPr>
        <xdr:cNvCxnSpPr>
          <a:stCxn id="7" idx="0"/>
        </xdr:cNvCxnSpPr>
      </xdr:nvCxnSpPr>
      <xdr:spPr>
        <a:xfrm flipH="1" flipV="1">
          <a:off x="6106586" y="2846914"/>
          <a:ext cx="164040" cy="89958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597959</xdr:colOff>
      <xdr:row>11</xdr:row>
      <xdr:rowOff>10581</xdr:rowOff>
    </xdr:from>
    <xdr:to>
      <xdr:col>6</xdr:col>
      <xdr:colOff>328087</xdr:colOff>
      <xdr:row>15</xdr:row>
      <xdr:rowOff>74081</xdr:rowOff>
    </xdr:to>
    <xdr:cxnSp macro="">
      <xdr:nvCxnSpPr>
        <xdr:cNvPr id="3" name="Straight Arrow Connector 2">
          <a:extLst>
            <a:ext uri="{FF2B5EF4-FFF2-40B4-BE49-F238E27FC236}">
              <a16:creationId xmlns:a16="http://schemas.microsoft.com/office/drawing/2014/main" id="{00000000-0008-0000-0600-000003000000}"/>
            </a:ext>
          </a:extLst>
        </xdr:cNvPr>
        <xdr:cNvCxnSpPr>
          <a:stCxn id="7" idx="0"/>
        </xdr:cNvCxnSpPr>
      </xdr:nvCxnSpPr>
      <xdr:spPr>
        <a:xfrm flipV="1">
          <a:off x="6270626" y="2857498"/>
          <a:ext cx="354544" cy="88900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571500</xdr:colOff>
      <xdr:row>15</xdr:row>
      <xdr:rowOff>63499</xdr:rowOff>
    </xdr:from>
    <xdr:to>
      <xdr:col>14</xdr:col>
      <xdr:colOff>455083</xdr:colOff>
      <xdr:row>20</xdr:row>
      <xdr:rowOff>42334</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8386233" y="3856566"/>
          <a:ext cx="2956983" cy="9101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b="1"/>
            <a:t>Enter Jump Faults and </a:t>
          </a:r>
          <a:r>
            <a:rPr lang="en-AU" sz="1400" b="1" baseline="0"/>
            <a:t>SJ time.  </a:t>
          </a:r>
        </a:p>
        <a:p>
          <a:pPr algn="ctr"/>
          <a:r>
            <a:rPr lang="en-AU" sz="1400" b="1" baseline="0"/>
            <a:t>Worksheet will calculate Time Faults.   </a:t>
          </a:r>
        </a:p>
        <a:p>
          <a:pPr algn="ctr"/>
          <a:r>
            <a:rPr lang="en-AU" sz="1100" b="1" baseline="0">
              <a:solidFill>
                <a:srgbClr val="0070C0"/>
              </a:solidFill>
            </a:rPr>
            <a:t>Will show "Time" in time faults if missing SJ time or course time</a:t>
          </a:r>
        </a:p>
      </xdr:txBody>
    </xdr:sp>
    <xdr:clientData/>
  </xdr:twoCellAnchor>
  <xdr:twoCellAnchor>
    <xdr:from>
      <xdr:col>11</xdr:col>
      <xdr:colOff>275170</xdr:colOff>
      <xdr:row>10</xdr:row>
      <xdr:rowOff>222251</xdr:rowOff>
    </xdr:from>
    <xdr:to>
      <xdr:col>11</xdr:col>
      <xdr:colOff>444500</xdr:colOff>
      <xdr:row>15</xdr:row>
      <xdr:rowOff>84667</xdr:rowOff>
    </xdr:to>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flipH="1" flipV="1">
          <a:off x="9345087" y="3302001"/>
          <a:ext cx="169330" cy="92074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497416</xdr:colOff>
      <xdr:row>10</xdr:row>
      <xdr:rowOff>211667</xdr:rowOff>
    </xdr:from>
    <xdr:to>
      <xdr:col>12</xdr:col>
      <xdr:colOff>296333</xdr:colOff>
      <xdr:row>15</xdr:row>
      <xdr:rowOff>95250</xdr:rowOff>
    </xdr:to>
    <xdr:cxnSp macro="">
      <xdr:nvCxnSpPr>
        <xdr:cNvPr id="6" name="Straight Arrow Connector 5">
          <a:extLst>
            <a:ext uri="{FF2B5EF4-FFF2-40B4-BE49-F238E27FC236}">
              <a16:creationId xmlns:a16="http://schemas.microsoft.com/office/drawing/2014/main" id="{00000000-0008-0000-0600-000006000000}"/>
            </a:ext>
          </a:extLst>
        </xdr:cNvPr>
        <xdr:cNvCxnSpPr/>
      </xdr:nvCxnSpPr>
      <xdr:spPr>
        <a:xfrm flipV="1">
          <a:off x="9567333" y="3291417"/>
          <a:ext cx="306917" cy="94191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10584</xdr:colOff>
      <xdr:row>15</xdr:row>
      <xdr:rowOff>74081</xdr:rowOff>
    </xdr:from>
    <xdr:to>
      <xdr:col>8</xdr:col>
      <xdr:colOff>338668</xdr:colOff>
      <xdr:row>19</xdr:row>
      <xdr:rowOff>158750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4603751" y="3746498"/>
          <a:ext cx="3333750" cy="8466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400" b="1"/>
            <a:t>Enter Dressage scores and</a:t>
          </a:r>
          <a:r>
            <a:rPr lang="en-AU" sz="1400" b="1" baseline="0"/>
            <a:t> worksheet will calculate aggregates</a:t>
          </a:r>
        </a:p>
        <a:p>
          <a:pPr algn="ctr"/>
          <a:r>
            <a:rPr lang="en-AU" sz="1100" b="1" baseline="0">
              <a:solidFill>
                <a:srgbClr val="0070C0"/>
              </a:solidFill>
              <a:effectLst/>
              <a:latin typeface="+mn-lt"/>
              <a:ea typeface="+mn-ea"/>
              <a:cs typeface="+mn-cs"/>
            </a:rPr>
            <a:t>Will show "TEST" if missing MAX test value</a:t>
          </a:r>
          <a:endParaRPr lang="en-AU" sz="1400" b="1">
            <a:solidFill>
              <a:srgbClr val="0070C0"/>
            </a:solidFill>
          </a:endParaRPr>
        </a:p>
      </xdr:txBody>
    </xdr:sp>
    <xdr:clientData/>
  </xdr:twoCellAnchor>
  <xdr:twoCellAnchor>
    <xdr:from>
      <xdr:col>20</xdr:col>
      <xdr:colOff>116418</xdr:colOff>
      <xdr:row>14</xdr:row>
      <xdr:rowOff>46566</xdr:rowOff>
    </xdr:from>
    <xdr:to>
      <xdr:col>24</xdr:col>
      <xdr:colOff>25400</xdr:colOff>
      <xdr:row>20</xdr:row>
      <xdr:rowOff>0</xdr:rowOff>
    </xdr:to>
    <xdr:sp macro="" textlink="">
      <xdr:nvSpPr>
        <xdr:cNvPr id="12" name="TextBox 11">
          <a:extLst>
            <a:ext uri="{FF2B5EF4-FFF2-40B4-BE49-F238E27FC236}">
              <a16:creationId xmlns:a16="http://schemas.microsoft.com/office/drawing/2014/main" id="{00000000-0008-0000-0600-00000C000000}"/>
            </a:ext>
          </a:extLst>
        </xdr:cNvPr>
        <xdr:cNvSpPr txBox="1"/>
      </xdr:nvSpPr>
      <xdr:spPr>
        <a:xfrm>
          <a:off x="13476818" y="3653366"/>
          <a:ext cx="1585382" cy="1071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200" b="1"/>
            <a:t>Enter maximum Dressage</a:t>
          </a:r>
          <a:r>
            <a:rPr lang="en-AU" sz="1200" b="1" baseline="0"/>
            <a:t> Test score to calculate Dressage score and "State Qualifying"</a:t>
          </a:r>
          <a:endParaRPr lang="en-AU" sz="1200" b="1"/>
        </a:p>
      </xdr:txBody>
    </xdr:sp>
    <xdr:clientData/>
  </xdr:twoCellAnchor>
  <xdr:twoCellAnchor>
    <xdr:from>
      <xdr:col>21</xdr:col>
      <xdr:colOff>367242</xdr:colOff>
      <xdr:row>10</xdr:row>
      <xdr:rowOff>194734</xdr:rowOff>
    </xdr:from>
    <xdr:to>
      <xdr:col>23</xdr:col>
      <xdr:colOff>152400</xdr:colOff>
      <xdr:row>14</xdr:row>
      <xdr:rowOff>46566</xdr:rowOff>
    </xdr:to>
    <xdr:cxnSp macro="">
      <xdr:nvCxnSpPr>
        <xdr:cNvPr id="13" name="Straight Arrow Connector 12">
          <a:extLst>
            <a:ext uri="{FF2B5EF4-FFF2-40B4-BE49-F238E27FC236}">
              <a16:creationId xmlns:a16="http://schemas.microsoft.com/office/drawing/2014/main" id="{00000000-0008-0000-0600-00000D000000}"/>
            </a:ext>
          </a:extLst>
        </xdr:cNvPr>
        <xdr:cNvCxnSpPr>
          <a:stCxn id="12" idx="0"/>
        </xdr:cNvCxnSpPr>
      </xdr:nvCxnSpPr>
      <xdr:spPr>
        <a:xfrm flipV="1">
          <a:off x="14269509" y="2937934"/>
          <a:ext cx="462491" cy="71543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414866</xdr:colOff>
      <xdr:row>22</xdr:row>
      <xdr:rowOff>42333</xdr:rowOff>
    </xdr:from>
    <xdr:to>
      <xdr:col>27</xdr:col>
      <xdr:colOff>648546</xdr:colOff>
      <xdr:row>38</xdr:row>
      <xdr:rowOff>95250</xdr:rowOff>
    </xdr:to>
    <xdr:grpSp>
      <xdr:nvGrpSpPr>
        <xdr:cNvPr id="26" name="Group 25">
          <a:extLst>
            <a:ext uri="{FF2B5EF4-FFF2-40B4-BE49-F238E27FC236}">
              <a16:creationId xmlns:a16="http://schemas.microsoft.com/office/drawing/2014/main" id="{00000000-0008-0000-0600-00001A000000}"/>
            </a:ext>
          </a:extLst>
        </xdr:cNvPr>
        <xdr:cNvGrpSpPr/>
      </xdr:nvGrpSpPr>
      <xdr:grpSpPr>
        <a:xfrm>
          <a:off x="5659966" y="5147733"/>
          <a:ext cx="13746480" cy="2872317"/>
          <a:chOff x="2169583" y="4370916"/>
          <a:chExt cx="12063729" cy="2688166"/>
        </a:xfrm>
      </xdr:grpSpPr>
      <xdr:pic>
        <xdr:nvPicPr>
          <xdr:cNvPr id="27" name="Picture 26">
            <a:extLst>
              <a:ext uri="{FF2B5EF4-FFF2-40B4-BE49-F238E27FC236}">
                <a16:creationId xmlns:a16="http://schemas.microsoft.com/office/drawing/2014/main" id="{00000000-0008-0000-06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9583" y="5058832"/>
            <a:ext cx="12063729" cy="2000250"/>
          </a:xfrm>
          <a:prstGeom prst="rect">
            <a:avLst/>
          </a:prstGeom>
          <a:noFill/>
          <a:ln w="38100">
            <a:solidFill>
              <a:srgbClr val="FF0000"/>
            </a:solidFill>
          </a:ln>
          <a:extLst>
            <a:ext uri="{909E8E84-426E-40DD-AFC4-6F175D3DCCD1}">
              <a14:hiddenFill xmlns:a14="http://schemas.microsoft.com/office/drawing/2010/main">
                <a:solidFill>
                  <a:srgbClr val="FFFFFF"/>
                </a:solidFill>
              </a14:hiddenFill>
            </a:ext>
          </a:extLst>
        </xdr:spPr>
      </xdr:pic>
      <xdr:sp macro="" textlink="">
        <xdr:nvSpPr>
          <xdr:cNvPr id="28" name="TextBox 27">
            <a:extLst>
              <a:ext uri="{FF2B5EF4-FFF2-40B4-BE49-F238E27FC236}">
                <a16:creationId xmlns:a16="http://schemas.microsoft.com/office/drawing/2014/main" id="{00000000-0008-0000-0600-00001C000000}"/>
              </a:ext>
            </a:extLst>
          </xdr:cNvPr>
          <xdr:cNvSpPr txBox="1"/>
        </xdr:nvSpPr>
        <xdr:spPr>
          <a:xfrm>
            <a:off x="3778250" y="4370916"/>
            <a:ext cx="7905750" cy="920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1">
                <a:solidFill>
                  <a:srgbClr val="FF0000"/>
                </a:solidFill>
              </a:rPr>
              <a:t>CRITICAL</a:t>
            </a:r>
            <a:r>
              <a:rPr lang="en-AU" sz="1400" b="1" baseline="0">
                <a:solidFill>
                  <a:srgbClr val="FF0000"/>
                </a:solidFill>
              </a:rPr>
              <a:t> NOTE</a:t>
            </a:r>
            <a:r>
              <a:rPr lang="en-AU" sz="1400" baseline="0"/>
              <a:t>:  For all scoring .    When "</a:t>
            </a:r>
            <a:r>
              <a:rPr lang="en-AU" sz="1400" b="1" baseline="0"/>
              <a:t>SORTING</a:t>
            </a:r>
            <a:r>
              <a:rPr lang="en-AU" sz="1400" baseline="0"/>
              <a:t>" class results, select the entire row/s to ensure that all rider data is maintained in correct order.   Do this move the cursor to the far left of the worksheet and select the row by holding down the left mouse button and dragging dow to select the rows containing the data to be sorted.</a:t>
            </a:r>
            <a:endParaRPr lang="en-AU" sz="1400"/>
          </a:p>
        </xdr:txBody>
      </xdr:sp>
      <xdr:cxnSp macro="">
        <xdr:nvCxnSpPr>
          <xdr:cNvPr id="29" name="Straight Arrow Connector 28">
            <a:extLst>
              <a:ext uri="{FF2B5EF4-FFF2-40B4-BE49-F238E27FC236}">
                <a16:creationId xmlns:a16="http://schemas.microsoft.com/office/drawing/2014/main" id="{00000000-0008-0000-0600-00001D000000}"/>
              </a:ext>
            </a:extLst>
          </xdr:cNvPr>
          <xdr:cNvCxnSpPr/>
        </xdr:nvCxnSpPr>
        <xdr:spPr>
          <a:xfrm flipH="1">
            <a:off x="2264833" y="5132917"/>
            <a:ext cx="5080000" cy="1068917"/>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118533</xdr:colOff>
      <xdr:row>14</xdr:row>
      <xdr:rowOff>99481</xdr:rowOff>
    </xdr:from>
    <xdr:to>
      <xdr:col>26</xdr:col>
      <xdr:colOff>389467</xdr:colOff>
      <xdr:row>18</xdr:row>
      <xdr:rowOff>93133</xdr:rowOff>
    </xdr:to>
    <xdr:sp macro="" textlink="">
      <xdr:nvSpPr>
        <xdr:cNvPr id="15" name="TextBox 14">
          <a:extLst>
            <a:ext uri="{FF2B5EF4-FFF2-40B4-BE49-F238E27FC236}">
              <a16:creationId xmlns:a16="http://schemas.microsoft.com/office/drawing/2014/main" id="{00000000-0008-0000-0600-00000F000000}"/>
            </a:ext>
          </a:extLst>
        </xdr:cNvPr>
        <xdr:cNvSpPr txBox="1"/>
      </xdr:nvSpPr>
      <xdr:spPr>
        <a:xfrm>
          <a:off x="15155333" y="3706281"/>
          <a:ext cx="1439334" cy="738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200" b="1"/>
            <a:t>Enter SJ Course Time to</a:t>
          </a:r>
          <a:r>
            <a:rPr lang="en-AU" sz="1200" b="1" baseline="0"/>
            <a:t> calculate any time penalties</a:t>
          </a:r>
          <a:endParaRPr lang="en-AU" sz="1200" b="1"/>
        </a:p>
      </xdr:txBody>
    </xdr:sp>
    <xdr:clientData/>
  </xdr:twoCellAnchor>
  <xdr:twoCellAnchor>
    <xdr:from>
      <xdr:col>24</xdr:col>
      <xdr:colOff>359833</xdr:colOff>
      <xdr:row>10</xdr:row>
      <xdr:rowOff>222250</xdr:rowOff>
    </xdr:from>
    <xdr:to>
      <xdr:col>25</xdr:col>
      <xdr:colOff>169333</xdr:colOff>
      <xdr:row>14</xdr:row>
      <xdr:rowOff>105832</xdr:rowOff>
    </xdr:to>
    <xdr:cxnSp macro="">
      <xdr:nvCxnSpPr>
        <xdr:cNvPr id="16" name="Straight Arrow Connector 15">
          <a:extLst>
            <a:ext uri="{FF2B5EF4-FFF2-40B4-BE49-F238E27FC236}">
              <a16:creationId xmlns:a16="http://schemas.microsoft.com/office/drawing/2014/main" id="{00000000-0008-0000-0600-000010000000}"/>
            </a:ext>
          </a:extLst>
        </xdr:cNvPr>
        <xdr:cNvCxnSpPr/>
      </xdr:nvCxnSpPr>
      <xdr:spPr>
        <a:xfrm flipH="1" flipV="1">
          <a:off x="14986000" y="2973917"/>
          <a:ext cx="381000" cy="75141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xdr:colOff>
      <xdr:row>14</xdr:row>
      <xdr:rowOff>67733</xdr:rowOff>
    </xdr:from>
    <xdr:to>
      <xdr:col>20</xdr:col>
      <xdr:colOff>12699</xdr:colOff>
      <xdr:row>19</xdr:row>
      <xdr:rowOff>33867</xdr:rowOff>
    </xdr:to>
    <xdr:sp macro="" textlink="">
      <xdr:nvSpPr>
        <xdr:cNvPr id="17" name="TextBox 16">
          <a:extLst>
            <a:ext uri="{FF2B5EF4-FFF2-40B4-BE49-F238E27FC236}">
              <a16:creationId xmlns:a16="http://schemas.microsoft.com/office/drawing/2014/main" id="{00000000-0008-0000-0600-000011000000}"/>
            </a:ext>
          </a:extLst>
        </xdr:cNvPr>
        <xdr:cNvSpPr txBox="1"/>
      </xdr:nvSpPr>
      <xdr:spPr>
        <a:xfrm>
          <a:off x="11430000" y="3674533"/>
          <a:ext cx="1943099" cy="8974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AU" sz="1200" b="1"/>
            <a:t>Enter Placings manually and sort class.</a:t>
          </a:r>
        </a:p>
        <a:p>
          <a:pPr algn="ctr"/>
          <a:r>
            <a:rPr lang="en-AU" sz="1200" b="1"/>
            <a:t>Include "entire row</a:t>
          </a:r>
        </a:p>
        <a:p>
          <a:pPr algn="ctr"/>
          <a:r>
            <a:rPr lang="en-AU" sz="1200" b="1"/>
            <a:t>(see below) when sorting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262467</xdr:colOff>
      <xdr:row>5</xdr:row>
      <xdr:rowOff>59268</xdr:rowOff>
    </xdr:from>
    <xdr:to>
      <xdr:col>4</xdr:col>
      <xdr:colOff>1154642</xdr:colOff>
      <xdr:row>6</xdr:row>
      <xdr:rowOff>252149</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694267" y="1303868"/>
          <a:ext cx="5167842" cy="387614"/>
        </a:xfrm>
        <a:prstGeom prst="rect">
          <a:avLst/>
        </a:prstGeom>
        <a:noFill/>
        <a:ln w="9525">
          <a:noFill/>
          <a:miter lim="800000"/>
          <a:headEnd/>
          <a:tailEnd/>
        </a:ln>
      </xdr:spPr>
      <xdr:txBody>
        <a:bodyPr vertOverflow="clip" wrap="square" lIns="45720" tIns="41148" rIns="45720" bIns="0" anchor="t" upright="1"/>
        <a:lstStyle/>
        <a:p>
          <a:pPr algn="ctr" rtl="0">
            <a:defRPr sz="1000"/>
          </a:pPr>
          <a:r>
            <a:rPr lang="en-AU" sz="2400" b="1" i="0" strike="noStrike">
              <a:solidFill>
                <a:srgbClr val="000000"/>
              </a:solidFill>
              <a:latin typeface="Arial Narrow"/>
            </a:rPr>
            <a:t>COMBINED TRAINING</a:t>
          </a:r>
          <a:endParaRPr lang="en-AU" sz="1800" b="1" i="0" strike="noStrike">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314326</xdr:colOff>
      <xdr:row>2</xdr:row>
      <xdr:rowOff>0</xdr:rowOff>
    </xdr:from>
    <xdr:to>
      <xdr:col>36</xdr:col>
      <xdr:colOff>209551</xdr:colOff>
      <xdr:row>10</xdr:row>
      <xdr:rowOff>142875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21907501" y="228600"/>
          <a:ext cx="1657350"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200"/>
            <a:t>Adjust "</a:t>
          </a:r>
          <a:r>
            <a:rPr lang="en-AU" sz="1200" b="1">
              <a:solidFill>
                <a:srgbClr val="FF0000"/>
              </a:solidFill>
            </a:rPr>
            <a:t>Points</a:t>
          </a:r>
          <a:r>
            <a:rPr lang="en-AU" sz="1200"/>
            <a:t>" depending on your event.   Normal Gymkhana</a:t>
          </a:r>
          <a:r>
            <a:rPr lang="en-AU" sz="1200" baseline="0"/>
            <a:t> 7 points to 1 point but some competitions apply points to 10th place</a:t>
          </a:r>
        </a:p>
        <a:p>
          <a:pPr algn="ctr"/>
          <a:endParaRPr lang="en-AU"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U31"/>
  <sheetViews>
    <sheetView showGridLines="0" showRowColHeaders="0" zoomScale="80" zoomScaleNormal="80" zoomScaleSheetLayoutView="90" workbookViewId="0">
      <selection activeCell="U7" sqref="U7"/>
    </sheetView>
  </sheetViews>
  <sheetFormatPr baseColWidth="10" defaultColWidth="8.83203125" defaultRowHeight="15" customHeight="1" x14ac:dyDescent="0.15"/>
  <cols>
    <col min="1" max="1" width="2" customWidth="1"/>
    <col min="2" max="2" width="7.5" customWidth="1"/>
    <col min="3" max="3" width="29.83203125" customWidth="1"/>
    <col min="4" max="4" width="33.33203125" customWidth="1"/>
    <col min="5" max="5" width="9.5" customWidth="1"/>
    <col min="6" max="6" width="17.5" customWidth="1"/>
    <col min="7" max="7" width="5.5" style="7" customWidth="1"/>
    <col min="8" max="9" width="8.5" customWidth="1"/>
    <col min="10" max="10" width="4.83203125" style="7" customWidth="1"/>
    <col min="11" max="12" width="8.5" customWidth="1"/>
    <col min="13" max="13" width="4.83203125" style="7" customWidth="1"/>
    <col min="14" max="15" width="8.5" customWidth="1"/>
    <col min="16" max="16" width="1.33203125" customWidth="1"/>
    <col min="17" max="17" width="10.83203125" customWidth="1"/>
    <col min="18" max="18" width="10" customWidth="1"/>
    <col min="19" max="19" width="5" customWidth="1"/>
  </cols>
  <sheetData>
    <row r="2" spans="2:21" ht="30.75" customHeight="1" x14ac:dyDescent="0.15">
      <c r="B2" s="230" t="s">
        <v>65</v>
      </c>
      <c r="C2" s="230"/>
      <c r="D2" s="230"/>
      <c r="E2" s="230"/>
      <c r="F2" s="230"/>
      <c r="G2" s="230"/>
      <c r="H2" s="230"/>
      <c r="I2" s="230"/>
      <c r="J2" s="230"/>
      <c r="K2" s="230"/>
      <c r="L2" s="230"/>
      <c r="M2" s="230"/>
      <c r="N2" s="230"/>
      <c r="O2" s="230"/>
      <c r="P2" s="230"/>
      <c r="Q2" s="230"/>
      <c r="R2" s="230"/>
    </row>
    <row r="3" spans="2:21" ht="9" customHeight="1" x14ac:dyDescent="0.15">
      <c r="D3" s="10"/>
      <c r="E3" s="10"/>
      <c r="H3" s="11"/>
      <c r="I3" s="11"/>
      <c r="K3" s="11"/>
      <c r="L3" s="11"/>
      <c r="N3" s="11"/>
      <c r="O3" s="11"/>
    </row>
    <row r="4" spans="2:21" ht="33" customHeight="1" x14ac:dyDescent="0.15">
      <c r="G4" s="108"/>
      <c r="H4" s="13"/>
      <c r="I4" s="3"/>
      <c r="K4" s="13"/>
      <c r="L4" s="3"/>
      <c r="N4" s="13"/>
      <c r="O4" s="3"/>
      <c r="P4" s="239">
        <f ca="1">NOW()</f>
        <v>44376.880509606483</v>
      </c>
      <c r="Q4" s="239"/>
      <c r="R4" s="239"/>
    </row>
    <row r="5" spans="2:21" ht="25.5" customHeight="1" x14ac:dyDescent="0.15">
      <c r="B5" s="14"/>
      <c r="G5" s="237" t="s">
        <v>31</v>
      </c>
      <c r="H5" s="240" t="s">
        <v>1</v>
      </c>
      <c r="I5" s="241"/>
      <c r="J5" s="237" t="s">
        <v>31</v>
      </c>
      <c r="K5" s="240" t="s">
        <v>2</v>
      </c>
      <c r="L5" s="241"/>
      <c r="M5" s="237" t="s">
        <v>31</v>
      </c>
      <c r="N5" s="242" t="s">
        <v>8</v>
      </c>
      <c r="O5" s="243"/>
      <c r="Q5" s="244" t="s">
        <v>9</v>
      </c>
      <c r="R5" s="244" t="s">
        <v>10</v>
      </c>
      <c r="S5" s="231" t="s">
        <v>29</v>
      </c>
    </row>
    <row r="6" spans="2:21" ht="26.25" customHeight="1" x14ac:dyDescent="0.15">
      <c r="B6" s="40" t="s">
        <v>11</v>
      </c>
      <c r="C6" s="40" t="s">
        <v>12</v>
      </c>
      <c r="D6" s="40" t="s">
        <v>13</v>
      </c>
      <c r="E6" s="40" t="s">
        <v>14</v>
      </c>
      <c r="F6" s="40" t="s">
        <v>15</v>
      </c>
      <c r="G6" s="238"/>
      <c r="H6" s="41" t="s">
        <v>16</v>
      </c>
      <c r="I6" s="42" t="s">
        <v>17</v>
      </c>
      <c r="J6" s="238"/>
      <c r="K6" s="41" t="s">
        <v>16</v>
      </c>
      <c r="L6" s="42" t="s">
        <v>17</v>
      </c>
      <c r="M6" s="238"/>
      <c r="N6" s="41" t="s">
        <v>16</v>
      </c>
      <c r="O6" s="42" t="s">
        <v>17</v>
      </c>
      <c r="Q6" s="245"/>
      <c r="R6" s="245"/>
      <c r="S6" s="232"/>
      <c r="T6" s="168" t="s">
        <v>78</v>
      </c>
    </row>
    <row r="7" spans="2:21" s="4" customFormat="1" ht="19.5" customHeight="1" x14ac:dyDescent="0.15">
      <c r="B7" s="56"/>
      <c r="C7" s="57" t="s">
        <v>64</v>
      </c>
      <c r="D7" s="58"/>
      <c r="E7" s="59"/>
      <c r="F7" s="60"/>
      <c r="G7" s="37"/>
      <c r="H7" s="233"/>
      <c r="I7" s="234"/>
      <c r="J7" s="37"/>
      <c r="K7" s="233"/>
      <c r="L7" s="234"/>
      <c r="M7" s="37"/>
      <c r="N7" s="233"/>
      <c r="O7" s="234"/>
      <c r="Q7" s="235"/>
      <c r="R7" s="236"/>
      <c r="S7" s="37"/>
      <c r="U7" s="168" t="s">
        <v>102</v>
      </c>
    </row>
    <row r="8" spans="2:21" s="4" customFormat="1" ht="19.5" customHeight="1" x14ac:dyDescent="0.15">
      <c r="B8" s="15">
        <v>106</v>
      </c>
      <c r="C8" s="29" t="s">
        <v>34</v>
      </c>
      <c r="D8" s="30" t="s">
        <v>40</v>
      </c>
      <c r="E8" s="17">
        <v>13445</v>
      </c>
      <c r="F8" s="16" t="s">
        <v>75</v>
      </c>
      <c r="G8" s="38" t="s">
        <v>30</v>
      </c>
      <c r="H8" s="18">
        <v>1</v>
      </c>
      <c r="I8" s="19">
        <v>10</v>
      </c>
      <c r="J8" s="38" t="s">
        <v>30</v>
      </c>
      <c r="K8" s="20">
        <v>1</v>
      </c>
      <c r="L8" s="19">
        <v>10</v>
      </c>
      <c r="M8" s="38"/>
      <c r="N8" s="20">
        <v>6</v>
      </c>
      <c r="O8" s="19">
        <v>5</v>
      </c>
      <c r="Q8" s="21">
        <f t="shared" ref="Q8:Q9" si="0">O8+L8+I8</f>
        <v>25</v>
      </c>
      <c r="R8" s="116">
        <v>1</v>
      </c>
      <c r="S8" s="115" t="s">
        <v>77</v>
      </c>
    </row>
    <row r="9" spans="2:21" s="4" customFormat="1" ht="19.5" customHeight="1" x14ac:dyDescent="0.15">
      <c r="B9" s="15">
        <v>104</v>
      </c>
      <c r="C9" s="29" t="s">
        <v>35</v>
      </c>
      <c r="D9" s="30" t="s">
        <v>41</v>
      </c>
      <c r="E9" s="17">
        <v>12876</v>
      </c>
      <c r="F9" s="16" t="s">
        <v>75</v>
      </c>
      <c r="G9" s="38"/>
      <c r="H9" s="18">
        <v>6</v>
      </c>
      <c r="I9" s="19">
        <v>5</v>
      </c>
      <c r="J9" s="38" t="s">
        <v>30</v>
      </c>
      <c r="K9" s="20">
        <v>2</v>
      </c>
      <c r="L9" s="19">
        <v>9</v>
      </c>
      <c r="M9" s="38"/>
      <c r="N9" s="20">
        <v>1</v>
      </c>
      <c r="O9" s="19">
        <v>10</v>
      </c>
      <c r="Q9" s="21">
        <f t="shared" si="0"/>
        <v>24</v>
      </c>
      <c r="R9" s="116">
        <v>2</v>
      </c>
      <c r="S9" s="115" t="s">
        <v>76</v>
      </c>
    </row>
    <row r="10" spans="2:21" s="4" customFormat="1" ht="19.5" customHeight="1" x14ac:dyDescent="0.15">
      <c r="B10" s="15">
        <v>138</v>
      </c>
      <c r="C10" s="35" t="s">
        <v>38</v>
      </c>
      <c r="D10" s="30" t="s">
        <v>42</v>
      </c>
      <c r="E10" s="17" t="s">
        <v>32</v>
      </c>
      <c r="F10" s="16" t="s">
        <v>75</v>
      </c>
      <c r="G10" s="38"/>
      <c r="H10" s="18">
        <v>5</v>
      </c>
      <c r="I10" s="44" t="s">
        <v>7</v>
      </c>
      <c r="J10" s="38"/>
      <c r="K10" s="20">
        <v>2</v>
      </c>
      <c r="L10" s="44" t="s">
        <v>7</v>
      </c>
      <c r="M10" s="38"/>
      <c r="N10" s="20"/>
      <c r="O10" s="44" t="s">
        <v>7</v>
      </c>
      <c r="Q10" s="21" t="s">
        <v>7</v>
      </c>
      <c r="R10" s="107"/>
      <c r="S10" s="38"/>
    </row>
    <row r="11" spans="2:21" s="4" customFormat="1" ht="19.5" customHeight="1" x14ac:dyDescent="0.15">
      <c r="B11" s="15">
        <v>139</v>
      </c>
      <c r="C11" s="35" t="s">
        <v>39</v>
      </c>
      <c r="D11" s="30" t="s">
        <v>43</v>
      </c>
      <c r="E11" s="17">
        <v>12365</v>
      </c>
      <c r="F11" s="16" t="s">
        <v>75</v>
      </c>
      <c r="G11" s="38"/>
      <c r="H11" s="43" t="s">
        <v>0</v>
      </c>
      <c r="I11" s="44"/>
      <c r="J11" s="38"/>
      <c r="K11" s="43" t="s">
        <v>0</v>
      </c>
      <c r="L11" s="44"/>
      <c r="M11" s="38"/>
      <c r="N11" s="43" t="s">
        <v>0</v>
      </c>
      <c r="O11" s="44"/>
      <c r="Q11" s="45" t="s">
        <v>0</v>
      </c>
      <c r="R11" s="44"/>
      <c r="S11" s="38"/>
    </row>
    <row r="12" spans="2:21" ht="15" customHeight="1" x14ac:dyDescent="0.15">
      <c r="G12"/>
      <c r="J12"/>
      <c r="M12"/>
    </row>
    <row r="13" spans="2:21" ht="21" customHeight="1" x14ac:dyDescent="0.15">
      <c r="G13"/>
      <c r="J13"/>
      <c r="M13"/>
      <c r="R13" s="169" t="s">
        <v>103</v>
      </c>
    </row>
    <row r="14" spans="2:21" ht="21" customHeight="1" x14ac:dyDescent="0.15">
      <c r="G14"/>
      <c r="J14"/>
      <c r="M14"/>
    </row>
    <row r="15" spans="2:21" ht="21" customHeight="1" x14ac:dyDescent="0.15"/>
    <row r="16" spans="2:21" ht="21" customHeight="1" x14ac:dyDescent="0.15"/>
    <row r="17" spans="3:8" ht="21" customHeight="1" x14ac:dyDescent="0.15"/>
    <row r="18" spans="3:8" ht="21" customHeight="1" x14ac:dyDescent="0.15"/>
    <row r="19" spans="3:8" ht="21" customHeight="1" x14ac:dyDescent="0.2">
      <c r="H19" s="87"/>
    </row>
    <row r="20" spans="3:8" ht="21" customHeight="1" x14ac:dyDescent="0.2">
      <c r="H20" s="87"/>
    </row>
    <row r="21" spans="3:8" ht="21" customHeight="1" x14ac:dyDescent="0.15"/>
    <row r="22" spans="3:8" ht="21" customHeight="1" x14ac:dyDescent="0.15"/>
    <row r="27" spans="3:8" ht="13" x14ac:dyDescent="0.15"/>
    <row r="28" spans="3:8" ht="20" x14ac:dyDescent="0.2">
      <c r="C28" s="39" t="s">
        <v>73</v>
      </c>
    </row>
    <row r="29" spans="3:8" ht="20" x14ac:dyDescent="0.2">
      <c r="C29" s="102" t="s">
        <v>74</v>
      </c>
    </row>
    <row r="30" spans="3:8" ht="20" x14ac:dyDescent="0.2">
      <c r="C30" s="39"/>
    </row>
    <row r="31" spans="3:8" ht="13" x14ac:dyDescent="0.15"/>
  </sheetData>
  <sheetProtection sheet="1" objects="1" scenarios="1" selectLockedCells="1" selectUnlockedCells="1"/>
  <sortState ref="B76:AK85">
    <sortCondition ref="R76:R85"/>
  </sortState>
  <mergeCells count="15">
    <mergeCell ref="B2:R2"/>
    <mergeCell ref="S5:S6"/>
    <mergeCell ref="N7:O7"/>
    <mergeCell ref="Q7:R7"/>
    <mergeCell ref="G5:G6"/>
    <mergeCell ref="J5:J6"/>
    <mergeCell ref="M5:M6"/>
    <mergeCell ref="H7:I7"/>
    <mergeCell ref="K7:L7"/>
    <mergeCell ref="P4:R4"/>
    <mergeCell ref="H5:I5"/>
    <mergeCell ref="K5:L5"/>
    <mergeCell ref="N5:O5"/>
    <mergeCell ref="Q5:Q6"/>
    <mergeCell ref="R5:R6"/>
  </mergeCells>
  <conditionalFormatting sqref="G1 M19:M1048576 J1 M3:M14 J3:J1048576 G3:G1048576">
    <cfRule type="cellIs" dxfId="247" priority="6" operator="equal">
      <formula>"C"</formula>
    </cfRule>
  </conditionalFormatting>
  <conditionalFormatting sqref="S2:S4 S7 S10:S1048576">
    <cfRule type="containsText" dxfId="246" priority="3" operator="containsText" text="Q">
      <formula>NOT(ISERROR(SEARCH("Q",S2)))</formula>
    </cfRule>
  </conditionalFormatting>
  <conditionalFormatting sqref="S5:S6">
    <cfRule type="cellIs" dxfId="245" priority="2" operator="equal">
      <formula>"Q"</formula>
    </cfRule>
  </conditionalFormatting>
  <conditionalFormatting sqref="S8:S9">
    <cfRule type="containsText" dxfId="244" priority="1" operator="containsText" text="Q">
      <formula>NOT(ISERROR(SEARCH("Q",S8)))</formula>
    </cfRule>
  </conditionalFormatting>
  <pageMargins left="0.39370078740157483" right="0.31496062992125984" top="0.27559055118110237" bottom="0.27559055118110237" header="0.23622047244094491" footer="0.19685039370078741"/>
  <pageSetup paperSize="9" scale="77" fitToHeight="8"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S105"/>
  <sheetViews>
    <sheetView showGridLines="0" tabSelected="1" zoomScale="90" zoomScaleNormal="90" zoomScaleSheetLayoutView="90" workbookViewId="0">
      <pane xSplit="6" ySplit="5" topLeftCell="G6" activePane="bottomRight" state="frozen"/>
      <selection pane="topRight" activeCell="I1" sqref="I1"/>
      <selection pane="bottomLeft" activeCell="A6" sqref="A6"/>
      <selection pane="bottomRight" activeCell="N22" sqref="N22"/>
    </sheetView>
  </sheetViews>
  <sheetFormatPr baseColWidth="10" defaultColWidth="8.83203125" defaultRowHeight="15" customHeight="1" x14ac:dyDescent="0.15"/>
  <cols>
    <col min="1" max="1" width="3" customWidth="1"/>
    <col min="2" max="2" width="7.5" customWidth="1"/>
    <col min="3" max="3" width="29.83203125" customWidth="1"/>
    <col min="4" max="4" width="33.33203125" customWidth="1"/>
    <col min="5" max="5" width="9.5" customWidth="1"/>
    <col min="6" max="6" width="17.5" customWidth="1"/>
    <col min="7" max="7" width="6" style="7" customWidth="1"/>
    <col min="8" max="9" width="9.6640625" customWidth="1"/>
    <col min="10" max="10" width="6.1640625" style="7" customWidth="1"/>
    <col min="11" max="12" width="9.6640625" customWidth="1"/>
    <col min="13" max="13" width="7.1640625" style="7" customWidth="1"/>
    <col min="14" max="15" width="9.6640625" customWidth="1"/>
    <col min="16" max="16" width="1.33203125" customWidth="1"/>
    <col min="17" max="17" width="13" customWidth="1"/>
    <col min="18" max="18" width="10.5" customWidth="1"/>
    <col min="19" max="19" width="7.83203125" customWidth="1"/>
  </cols>
  <sheetData>
    <row r="1" spans="2:19" s="4" customFormat="1" ht="28.5" customHeight="1" x14ac:dyDescent="0.15">
      <c r="B1" s="246" t="s">
        <v>33</v>
      </c>
      <c r="C1" s="246"/>
      <c r="D1" s="246"/>
      <c r="E1" s="246"/>
      <c r="F1" s="246"/>
      <c r="G1" s="246"/>
      <c r="H1" s="246"/>
      <c r="I1" s="246"/>
      <c r="J1" s="246"/>
      <c r="K1" s="246"/>
      <c r="L1" s="246"/>
      <c r="M1" s="246"/>
      <c r="N1" s="246"/>
      <c r="O1" s="246"/>
      <c r="P1" s="246"/>
      <c r="Q1" s="246"/>
      <c r="R1" s="246"/>
    </row>
    <row r="2" spans="2:19" ht="9" customHeight="1" x14ac:dyDescent="0.15">
      <c r="D2" s="10"/>
      <c r="E2" s="10"/>
      <c r="H2" s="11"/>
      <c r="I2" s="11"/>
      <c r="K2" s="11"/>
      <c r="L2" s="11"/>
      <c r="N2" s="11"/>
      <c r="O2" s="11"/>
    </row>
    <row r="3" spans="2:19" ht="33" customHeight="1" x14ac:dyDescent="0.15">
      <c r="H3" s="13"/>
      <c r="I3" s="3"/>
      <c r="K3" s="13"/>
      <c r="L3" s="3"/>
      <c r="N3" s="13"/>
      <c r="O3" s="3"/>
      <c r="P3" s="247">
        <f ca="1">NOW()</f>
        <v>44376.880509606483</v>
      </c>
      <c r="Q3" s="247"/>
      <c r="R3" s="247"/>
    </row>
    <row r="4" spans="2:19" ht="25.5" customHeight="1" x14ac:dyDescent="0.15">
      <c r="B4" s="14"/>
      <c r="G4" s="231" t="s">
        <v>31</v>
      </c>
      <c r="H4" s="240" t="s">
        <v>1</v>
      </c>
      <c r="I4" s="241"/>
      <c r="J4" s="231" t="s">
        <v>31</v>
      </c>
      <c r="K4" s="240" t="s">
        <v>298</v>
      </c>
      <c r="L4" s="241"/>
      <c r="M4" s="231" t="s">
        <v>31</v>
      </c>
      <c r="N4" s="242" t="s">
        <v>8</v>
      </c>
      <c r="O4" s="243"/>
      <c r="Q4" s="244" t="s">
        <v>9</v>
      </c>
      <c r="R4" s="244" t="s">
        <v>10</v>
      </c>
      <c r="S4" s="231" t="s">
        <v>29</v>
      </c>
    </row>
    <row r="5" spans="2:19" ht="26.25" customHeight="1" x14ac:dyDescent="0.15">
      <c r="B5" s="40" t="s">
        <v>11</v>
      </c>
      <c r="C5" s="170" t="s">
        <v>12</v>
      </c>
      <c r="D5" s="170" t="s">
        <v>13</v>
      </c>
      <c r="E5" s="170" t="s">
        <v>14</v>
      </c>
      <c r="F5" s="170" t="s">
        <v>15</v>
      </c>
      <c r="G5" s="232"/>
      <c r="H5" s="41" t="s">
        <v>16</v>
      </c>
      <c r="I5" s="42" t="s">
        <v>17</v>
      </c>
      <c r="J5" s="232"/>
      <c r="K5" s="41" t="s">
        <v>16</v>
      </c>
      <c r="L5" s="42" t="s">
        <v>17</v>
      </c>
      <c r="M5" s="232"/>
      <c r="N5" s="41" t="s">
        <v>16</v>
      </c>
      <c r="O5" s="42" t="s">
        <v>17</v>
      </c>
      <c r="Q5" s="245"/>
      <c r="R5" s="245"/>
      <c r="S5" s="232"/>
    </row>
    <row r="6" spans="2:19" s="4" customFormat="1" ht="19.5" customHeight="1" x14ac:dyDescent="0.15">
      <c r="B6" s="56"/>
      <c r="C6" s="179" t="s">
        <v>289</v>
      </c>
      <c r="D6" s="58"/>
      <c r="E6" s="59"/>
      <c r="F6" s="180"/>
      <c r="G6" s="109"/>
      <c r="H6" s="248"/>
      <c r="I6" s="249"/>
      <c r="J6" s="109"/>
      <c r="K6" s="248"/>
      <c r="L6" s="249"/>
      <c r="M6" s="109"/>
      <c r="N6" s="248"/>
      <c r="O6" s="249"/>
      <c r="Q6" s="250"/>
      <c r="R6" s="251"/>
      <c r="S6" s="109"/>
    </row>
    <row r="7" spans="2:19" s="4" customFormat="1" ht="19.5" customHeight="1" x14ac:dyDescent="0.2">
      <c r="B7" s="224">
        <v>1</v>
      </c>
      <c r="C7" s="225" t="s">
        <v>153</v>
      </c>
      <c r="D7" s="225" t="s">
        <v>154</v>
      </c>
      <c r="E7" s="17">
        <v>15802</v>
      </c>
      <c r="F7" s="225" t="s">
        <v>157</v>
      </c>
      <c r="G7" s="110"/>
      <c r="H7" s="111"/>
      <c r="I7" s="112">
        <f t="shared" ref="I7:I8" si="0">IF(H7=0,,IF(H7&gt;10,,11-(H7)))</f>
        <v>0</v>
      </c>
      <c r="J7" s="110"/>
      <c r="K7" s="113" t="s">
        <v>299</v>
      </c>
      <c r="L7" s="112">
        <f t="shared" ref="L7:L8" si="1">IF(K7=0,,IF(K7&gt;10,,11-(K7)))</f>
        <v>0</v>
      </c>
      <c r="M7" s="110"/>
      <c r="N7" s="113"/>
      <c r="O7" s="112">
        <f t="shared" ref="O7:O8" si="2">IF(N7=0,,IF(N7&gt;10,,11-(N7)))</f>
        <v>0</v>
      </c>
      <c r="P7" s="114"/>
      <c r="Q7" s="21">
        <f t="shared" ref="Q7" si="3">O7+L7+I7</f>
        <v>0</v>
      </c>
      <c r="R7" s="22"/>
      <c r="S7" s="115" t="str">
        <f>IF(SUM(G7+J7+M7)=0,"-","Q"&amp;COUNT(G7,J7,M7))</f>
        <v>-</v>
      </c>
    </row>
    <row r="8" spans="2:19" s="4" customFormat="1" ht="19.5" customHeight="1" x14ac:dyDescent="0.2">
      <c r="B8" s="224">
        <v>2</v>
      </c>
      <c r="C8" s="225" t="s">
        <v>155</v>
      </c>
      <c r="D8" s="225" t="s">
        <v>156</v>
      </c>
      <c r="E8" s="17">
        <v>11207</v>
      </c>
      <c r="F8" s="225" t="s">
        <v>158</v>
      </c>
      <c r="G8" s="110"/>
      <c r="H8" s="111">
        <v>1</v>
      </c>
      <c r="I8" s="112">
        <f t="shared" si="0"/>
        <v>10</v>
      </c>
      <c r="J8" s="110" t="s">
        <v>301</v>
      </c>
      <c r="K8" s="113">
        <v>1</v>
      </c>
      <c r="L8" s="112">
        <f t="shared" si="1"/>
        <v>10</v>
      </c>
      <c r="M8" s="110" t="s">
        <v>301</v>
      </c>
      <c r="N8" s="113">
        <v>1</v>
      </c>
      <c r="O8" s="112">
        <f t="shared" si="2"/>
        <v>10</v>
      </c>
      <c r="P8" s="114"/>
      <c r="Q8" s="21">
        <f t="shared" ref="Q8" si="4">O8+L8+I8</f>
        <v>30</v>
      </c>
      <c r="R8" s="22">
        <v>1</v>
      </c>
      <c r="S8" s="115" t="s">
        <v>304</v>
      </c>
    </row>
    <row r="9" spans="2:19" s="4" customFormat="1" ht="19.5" customHeight="1" x14ac:dyDescent="0.15">
      <c r="B9" s="15"/>
      <c r="C9" s="29"/>
      <c r="D9" s="30"/>
      <c r="E9" s="17"/>
      <c r="F9" s="16"/>
      <c r="G9" s="110"/>
      <c r="H9" s="111"/>
      <c r="I9" s="112">
        <f t="shared" ref="I9" si="5">IF(H9=0,,IF(H9&gt;10,,11-(H9)))</f>
        <v>0</v>
      </c>
      <c r="J9" s="110"/>
      <c r="K9" s="113"/>
      <c r="L9" s="112">
        <f t="shared" ref="L9" si="6">IF(K9=0,,IF(K9&gt;10,,11-(K9)))</f>
        <v>0</v>
      </c>
      <c r="M9" s="110"/>
      <c r="N9" s="113"/>
      <c r="O9" s="112">
        <f t="shared" ref="O9" si="7">IF(N9=0,,IF(N9&gt;10,,11-(N9)))</f>
        <v>0</v>
      </c>
      <c r="P9" s="114"/>
      <c r="Q9" s="21">
        <f t="shared" ref="Q9" si="8">O9+L9+I9</f>
        <v>0</v>
      </c>
      <c r="R9" s="22"/>
      <c r="S9" s="115" t="str">
        <f t="shared" ref="S9" si="9">IF(SUM(G9+J9+M9)=0,"-","Q"&amp;COUNT(G9,J9,M9))</f>
        <v>-</v>
      </c>
    </row>
    <row r="11" spans="2:19" s="4" customFormat="1" ht="19.5" customHeight="1" x14ac:dyDescent="0.15">
      <c r="B11" s="56"/>
      <c r="C11" s="179" t="s">
        <v>290</v>
      </c>
      <c r="D11" s="58"/>
      <c r="E11" s="59"/>
      <c r="F11" s="180"/>
      <c r="G11" s="109"/>
      <c r="H11" s="248"/>
      <c r="I11" s="249"/>
      <c r="J11" s="109"/>
      <c r="K11" s="248"/>
      <c r="L11" s="249"/>
      <c r="M11" s="109"/>
      <c r="N11" s="248"/>
      <c r="O11" s="249"/>
      <c r="Q11" s="250"/>
      <c r="R11" s="251"/>
      <c r="S11" s="109"/>
    </row>
    <row r="12" spans="2:19" s="4" customFormat="1" ht="19.5" customHeight="1" x14ac:dyDescent="0.2">
      <c r="B12" s="224">
        <v>4</v>
      </c>
      <c r="C12" s="225" t="s">
        <v>127</v>
      </c>
      <c r="D12" s="225" t="s">
        <v>128</v>
      </c>
      <c r="E12" s="17">
        <v>18732</v>
      </c>
      <c r="F12" s="225" t="s">
        <v>144</v>
      </c>
      <c r="G12" s="110" t="s">
        <v>30</v>
      </c>
      <c r="H12" s="111">
        <v>4</v>
      </c>
      <c r="I12" s="112">
        <f t="shared" ref="I12:I15" si="10">IF(H12=0,,IF(H12&gt;10,,11-(H12)))</f>
        <v>7</v>
      </c>
      <c r="J12" s="110"/>
      <c r="K12" s="113">
        <v>4</v>
      </c>
      <c r="L12" s="112">
        <f t="shared" ref="L12:L15" si="11">IF(K12=0,,IF(K12&gt;10,,11-(K12)))</f>
        <v>7</v>
      </c>
      <c r="M12" s="110" t="s">
        <v>30</v>
      </c>
      <c r="N12" s="113">
        <v>4</v>
      </c>
      <c r="O12" s="112">
        <f t="shared" ref="O12:O15" si="12">IF(N12=0,,IF(N12&gt;10,,11-(N12)))</f>
        <v>7</v>
      </c>
      <c r="P12" s="114"/>
      <c r="Q12" s="21">
        <f t="shared" ref="Q12:Q15" si="13">O12+L12+I12</f>
        <v>21</v>
      </c>
      <c r="R12" s="22">
        <v>4</v>
      </c>
      <c r="S12" s="115">
        <v>2</v>
      </c>
    </row>
    <row r="13" spans="2:19" s="4" customFormat="1" ht="19.5" customHeight="1" x14ac:dyDescent="0.2">
      <c r="B13" s="224">
        <v>5</v>
      </c>
      <c r="C13" s="225" t="s">
        <v>295</v>
      </c>
      <c r="D13" s="225" t="s">
        <v>129</v>
      </c>
      <c r="E13" s="17"/>
      <c r="F13" s="225" t="s">
        <v>145</v>
      </c>
      <c r="G13" s="110"/>
      <c r="H13" s="111"/>
      <c r="I13" s="112">
        <f t="shared" si="10"/>
        <v>0</v>
      </c>
      <c r="J13" s="110"/>
      <c r="K13" s="113"/>
      <c r="L13" s="112">
        <f t="shared" si="11"/>
        <v>0</v>
      </c>
      <c r="M13" s="110"/>
      <c r="N13" s="113"/>
      <c r="O13" s="112">
        <f t="shared" si="12"/>
        <v>0</v>
      </c>
      <c r="P13" s="114"/>
      <c r="Q13" s="21">
        <f t="shared" si="13"/>
        <v>0</v>
      </c>
      <c r="R13" s="22"/>
      <c r="S13" s="115" t="str">
        <f t="shared" ref="S13" si="14">IF(SUM(G13+J13+M13)=0,"-","Q"&amp;COUNT(G13,J13,M13))</f>
        <v>-</v>
      </c>
    </row>
    <row r="14" spans="2:19" s="4" customFormat="1" ht="19.5" customHeight="1" x14ac:dyDescent="0.15">
      <c r="B14" s="226">
        <v>6</v>
      </c>
      <c r="C14" s="225" t="s">
        <v>130</v>
      </c>
      <c r="D14" s="225" t="s">
        <v>131</v>
      </c>
      <c r="E14" s="17">
        <v>9171</v>
      </c>
      <c r="F14" s="225" t="s">
        <v>146</v>
      </c>
      <c r="G14" s="110" t="s">
        <v>30</v>
      </c>
      <c r="H14" s="111">
        <v>5</v>
      </c>
      <c r="I14" s="112">
        <f t="shared" si="10"/>
        <v>6</v>
      </c>
      <c r="J14" s="110"/>
      <c r="K14" s="113">
        <v>5</v>
      </c>
      <c r="L14" s="112">
        <f t="shared" si="11"/>
        <v>6</v>
      </c>
      <c r="M14" s="110" t="s">
        <v>30</v>
      </c>
      <c r="N14" s="113">
        <v>3</v>
      </c>
      <c r="O14" s="112">
        <f t="shared" si="12"/>
        <v>8</v>
      </c>
      <c r="P14" s="114"/>
      <c r="Q14" s="21">
        <f t="shared" si="13"/>
        <v>20</v>
      </c>
      <c r="R14" s="22">
        <v>5</v>
      </c>
      <c r="S14" s="115">
        <v>2</v>
      </c>
    </row>
    <row r="15" spans="2:19" s="4" customFormat="1" ht="19.5" customHeight="1" x14ac:dyDescent="0.15">
      <c r="B15" s="226">
        <v>7</v>
      </c>
      <c r="C15" s="225" t="s">
        <v>132</v>
      </c>
      <c r="D15" s="225" t="s">
        <v>133</v>
      </c>
      <c r="E15" s="17">
        <v>11765</v>
      </c>
      <c r="F15" s="225" t="s">
        <v>147</v>
      </c>
      <c r="G15" s="110" t="s">
        <v>30</v>
      </c>
      <c r="H15" s="111">
        <v>3</v>
      </c>
      <c r="I15" s="112">
        <f t="shared" si="10"/>
        <v>8</v>
      </c>
      <c r="J15" s="110" t="s">
        <v>301</v>
      </c>
      <c r="K15" s="113">
        <v>2</v>
      </c>
      <c r="L15" s="112">
        <f t="shared" si="11"/>
        <v>9</v>
      </c>
      <c r="M15" s="110" t="s">
        <v>30</v>
      </c>
      <c r="N15" s="113">
        <v>7</v>
      </c>
      <c r="O15" s="112">
        <f t="shared" si="12"/>
        <v>4</v>
      </c>
      <c r="P15" s="114"/>
      <c r="Q15" s="21">
        <f t="shared" si="13"/>
        <v>21</v>
      </c>
      <c r="R15" s="22">
        <v>3</v>
      </c>
      <c r="S15" s="115">
        <v>3</v>
      </c>
    </row>
    <row r="16" spans="2:19" s="4" customFormat="1" ht="19.5" customHeight="1" x14ac:dyDescent="0.15">
      <c r="B16" s="226">
        <v>8</v>
      </c>
      <c r="C16" s="225" t="s">
        <v>134</v>
      </c>
      <c r="D16" s="225" t="s">
        <v>135</v>
      </c>
      <c r="E16" s="17">
        <v>17762</v>
      </c>
      <c r="F16" s="225" t="s">
        <v>148</v>
      </c>
      <c r="G16" s="110"/>
      <c r="H16" s="111">
        <v>8</v>
      </c>
      <c r="I16" s="112">
        <f t="shared" ref="I16:I19" si="15">IF(H16=0,,IF(H16&gt;10,,11-(H16)))</f>
        <v>3</v>
      </c>
      <c r="J16" s="110"/>
      <c r="K16" s="113">
        <v>7</v>
      </c>
      <c r="L16" s="112">
        <f t="shared" ref="L16:L19" si="16">IF(K16=0,,IF(K16&gt;10,,11-(K16)))</f>
        <v>4</v>
      </c>
      <c r="M16" s="110"/>
      <c r="N16" s="113"/>
      <c r="O16" s="112">
        <f t="shared" ref="O16:O19" si="17">IF(N16=0,,IF(N16&gt;10,,11-(N16)))</f>
        <v>0</v>
      </c>
      <c r="P16" s="114"/>
      <c r="Q16" s="21">
        <f t="shared" ref="Q16:Q19" si="18">O16+L16+I16</f>
        <v>7</v>
      </c>
      <c r="R16" s="22">
        <v>8</v>
      </c>
      <c r="S16" s="115" t="str">
        <f>IF(SUM(G16+J16+M16)=0,"-","Q"&amp;COUNT(G16,J16,M16))</f>
        <v>-</v>
      </c>
    </row>
    <row r="17" spans="2:19" s="4" customFormat="1" ht="21" x14ac:dyDescent="0.15">
      <c r="B17" s="226">
        <v>9</v>
      </c>
      <c r="C17" s="225" t="s">
        <v>136</v>
      </c>
      <c r="D17" s="225" t="s">
        <v>137</v>
      </c>
      <c r="E17" s="17">
        <v>17615</v>
      </c>
      <c r="F17" s="225" t="s">
        <v>149</v>
      </c>
      <c r="G17" s="110" t="s">
        <v>30</v>
      </c>
      <c r="H17" s="111">
        <v>2</v>
      </c>
      <c r="I17" s="112">
        <f t="shared" si="15"/>
        <v>9</v>
      </c>
      <c r="J17" s="110"/>
      <c r="K17" s="113">
        <v>6</v>
      </c>
      <c r="L17" s="112">
        <f t="shared" si="16"/>
        <v>5</v>
      </c>
      <c r="M17" s="110" t="s">
        <v>30</v>
      </c>
      <c r="N17" s="113">
        <v>1</v>
      </c>
      <c r="O17" s="112">
        <f t="shared" si="17"/>
        <v>10</v>
      </c>
      <c r="P17" s="114"/>
      <c r="Q17" s="21">
        <f t="shared" si="18"/>
        <v>24</v>
      </c>
      <c r="R17" s="22">
        <v>2</v>
      </c>
      <c r="S17" s="115">
        <v>2</v>
      </c>
    </row>
    <row r="18" spans="2:19" s="4" customFormat="1" ht="19.5" customHeight="1" x14ac:dyDescent="0.15">
      <c r="B18" s="226">
        <v>10</v>
      </c>
      <c r="C18" s="225" t="s">
        <v>138</v>
      </c>
      <c r="D18" s="225" t="s">
        <v>139</v>
      </c>
      <c r="E18" s="17">
        <v>22548</v>
      </c>
      <c r="F18" s="225" t="s">
        <v>150</v>
      </c>
      <c r="G18" s="110" t="s">
        <v>30</v>
      </c>
      <c r="H18" s="111">
        <v>1</v>
      </c>
      <c r="I18" s="112">
        <f t="shared" si="15"/>
        <v>10</v>
      </c>
      <c r="J18" s="110" t="s">
        <v>301</v>
      </c>
      <c r="K18" s="113">
        <v>1</v>
      </c>
      <c r="L18" s="112">
        <f t="shared" si="16"/>
        <v>10</v>
      </c>
      <c r="M18" s="110" t="s">
        <v>30</v>
      </c>
      <c r="N18" s="113">
        <v>6</v>
      </c>
      <c r="O18" s="112">
        <f t="shared" si="17"/>
        <v>5</v>
      </c>
      <c r="P18" s="114"/>
      <c r="Q18" s="21">
        <f t="shared" si="18"/>
        <v>25</v>
      </c>
      <c r="R18" s="22">
        <v>1</v>
      </c>
      <c r="S18" s="115">
        <v>3</v>
      </c>
    </row>
    <row r="19" spans="2:19" s="4" customFormat="1" ht="19.5" customHeight="1" x14ac:dyDescent="0.15">
      <c r="B19" s="226">
        <v>11</v>
      </c>
      <c r="C19" s="225" t="s">
        <v>140</v>
      </c>
      <c r="D19" s="225" t="s">
        <v>141</v>
      </c>
      <c r="E19" s="17">
        <v>22216</v>
      </c>
      <c r="F19" s="225" t="s">
        <v>151</v>
      </c>
      <c r="G19" s="110"/>
      <c r="H19" s="111">
        <v>7</v>
      </c>
      <c r="I19" s="112">
        <f t="shared" si="15"/>
        <v>4</v>
      </c>
      <c r="J19" s="110" t="s">
        <v>301</v>
      </c>
      <c r="K19" s="113">
        <v>3</v>
      </c>
      <c r="L19" s="112">
        <f t="shared" si="16"/>
        <v>8</v>
      </c>
      <c r="M19" s="110" t="s">
        <v>30</v>
      </c>
      <c r="N19" s="113">
        <v>5</v>
      </c>
      <c r="O19" s="112">
        <f t="shared" si="17"/>
        <v>6</v>
      </c>
      <c r="P19" s="114"/>
      <c r="Q19" s="21">
        <f t="shared" si="18"/>
        <v>18</v>
      </c>
      <c r="R19" s="22">
        <v>6</v>
      </c>
      <c r="S19" s="115">
        <v>2</v>
      </c>
    </row>
    <row r="20" spans="2:19" s="4" customFormat="1" ht="19.5" customHeight="1" x14ac:dyDescent="0.15">
      <c r="B20" s="226">
        <v>12</v>
      </c>
      <c r="C20" s="225" t="s">
        <v>142</v>
      </c>
      <c r="D20" s="225" t="s">
        <v>143</v>
      </c>
      <c r="E20" s="17">
        <v>12404</v>
      </c>
      <c r="F20" s="225" t="s">
        <v>152</v>
      </c>
      <c r="G20" s="110" t="s">
        <v>30</v>
      </c>
      <c r="H20" s="111">
        <v>6</v>
      </c>
      <c r="I20" s="112">
        <f t="shared" ref="I20:I22" si="19">IF(H20=0,,IF(H20&gt;10,,11-(H20)))</f>
        <v>5</v>
      </c>
      <c r="J20" s="110"/>
      <c r="K20" s="113"/>
      <c r="L20" s="112">
        <f t="shared" ref="L20:L22" si="20">IF(K20=0,,IF(K20&gt;10,,11-(K20)))</f>
        <v>0</v>
      </c>
      <c r="M20" s="110" t="s">
        <v>30</v>
      </c>
      <c r="N20" s="113">
        <v>2</v>
      </c>
      <c r="O20" s="112">
        <f t="shared" ref="O20:O22" si="21">IF(N20=0,,IF(N20&gt;10,,11-(N20)))</f>
        <v>9</v>
      </c>
      <c r="P20" s="114"/>
      <c r="Q20" s="21">
        <f t="shared" ref="Q20:Q22" si="22">O20+L20+I20</f>
        <v>14</v>
      </c>
      <c r="R20" s="22">
        <v>7</v>
      </c>
      <c r="S20" s="115">
        <v>2</v>
      </c>
    </row>
    <row r="21" spans="2:19" s="4" customFormat="1" ht="19.5" customHeight="1" x14ac:dyDescent="0.15">
      <c r="B21" s="15"/>
      <c r="C21" s="29"/>
      <c r="D21" s="30"/>
      <c r="E21" s="17"/>
      <c r="F21" s="16"/>
      <c r="G21" s="110"/>
      <c r="H21" s="111"/>
      <c r="I21" s="112">
        <f t="shared" si="19"/>
        <v>0</v>
      </c>
      <c r="J21" s="110"/>
      <c r="K21" s="113"/>
      <c r="L21" s="112">
        <f t="shared" si="20"/>
        <v>0</v>
      </c>
      <c r="M21" s="110"/>
      <c r="N21" s="113"/>
      <c r="O21" s="112">
        <f t="shared" si="21"/>
        <v>0</v>
      </c>
      <c r="P21" s="114"/>
      <c r="Q21" s="21">
        <f t="shared" si="22"/>
        <v>0</v>
      </c>
      <c r="R21" s="22"/>
      <c r="S21" s="115" t="str">
        <f t="shared" ref="S21:S22" si="23">IF(SUM(G21+J21+M21)=0,"-","Q"&amp;COUNT(G21,J21,M21))</f>
        <v>-</v>
      </c>
    </row>
    <row r="22" spans="2:19" s="4" customFormat="1" ht="19.5" customHeight="1" x14ac:dyDescent="0.15">
      <c r="B22" s="15"/>
      <c r="C22" s="29"/>
      <c r="D22" s="30"/>
      <c r="E22" s="17"/>
      <c r="F22" s="16"/>
      <c r="G22" s="110"/>
      <c r="H22" s="111"/>
      <c r="I22" s="112">
        <f t="shared" si="19"/>
        <v>0</v>
      </c>
      <c r="J22" s="110"/>
      <c r="K22" s="113"/>
      <c r="L22" s="112">
        <f t="shared" si="20"/>
        <v>0</v>
      </c>
      <c r="M22" s="110"/>
      <c r="N22" s="113"/>
      <c r="O22" s="112">
        <f t="shared" si="21"/>
        <v>0</v>
      </c>
      <c r="P22" s="114"/>
      <c r="Q22" s="21">
        <f t="shared" si="22"/>
        <v>0</v>
      </c>
      <c r="R22" s="22"/>
      <c r="S22" s="115" t="str">
        <f t="shared" si="23"/>
        <v>-</v>
      </c>
    </row>
    <row r="24" spans="2:19" s="4" customFormat="1" ht="19.5" customHeight="1" x14ac:dyDescent="0.15">
      <c r="B24" s="56"/>
      <c r="C24" s="179" t="s">
        <v>159</v>
      </c>
      <c r="D24" s="58"/>
      <c r="E24" s="59"/>
      <c r="F24" s="180"/>
      <c r="G24" s="109"/>
      <c r="H24" s="248"/>
      <c r="I24" s="249"/>
      <c r="J24" s="109"/>
      <c r="K24" s="248"/>
      <c r="L24" s="249"/>
      <c r="M24" s="109"/>
      <c r="N24" s="248"/>
      <c r="O24" s="249"/>
      <c r="Q24" s="250"/>
      <c r="R24" s="251"/>
      <c r="S24" s="109"/>
    </row>
    <row r="25" spans="2:19" s="4" customFormat="1" ht="19.5" customHeight="1" x14ac:dyDescent="0.15">
      <c r="B25" s="226">
        <v>14</v>
      </c>
      <c r="C25" s="225" t="s">
        <v>160</v>
      </c>
      <c r="D25" s="225" t="s">
        <v>161</v>
      </c>
      <c r="E25" s="17">
        <v>20013</v>
      </c>
      <c r="F25" s="225" t="s">
        <v>168</v>
      </c>
      <c r="G25" s="110" t="s">
        <v>301</v>
      </c>
      <c r="H25" s="111">
        <v>1</v>
      </c>
      <c r="I25" s="112">
        <f t="shared" ref="I25:I31" si="24">IF(H25=0,,IF(H25&gt;10,,11-(H25)))</f>
        <v>10</v>
      </c>
      <c r="J25" s="110" t="s">
        <v>30</v>
      </c>
      <c r="K25" s="113">
        <v>2</v>
      </c>
      <c r="L25" s="112">
        <f t="shared" ref="L25:L31" si="25">IF(K25=0,,IF(K25&gt;10,,11-(K25)))</f>
        <v>9</v>
      </c>
      <c r="M25" s="110" t="s">
        <v>301</v>
      </c>
      <c r="N25" s="113">
        <v>1</v>
      </c>
      <c r="O25" s="112">
        <f t="shared" ref="O25:O31" si="26">IF(N25=0,,IF(N25&gt;10,,11-(N25)))</f>
        <v>10</v>
      </c>
      <c r="P25" s="114"/>
      <c r="Q25" s="21">
        <f t="shared" ref="Q25:Q31" si="27">O25+L25+I25</f>
        <v>29</v>
      </c>
      <c r="R25" s="22">
        <v>1</v>
      </c>
      <c r="S25" s="115" t="s">
        <v>305</v>
      </c>
    </row>
    <row r="26" spans="2:19" s="4" customFormat="1" ht="19.5" customHeight="1" x14ac:dyDescent="0.15">
      <c r="B26" s="226">
        <v>15</v>
      </c>
      <c r="C26" s="225" t="s">
        <v>162</v>
      </c>
      <c r="D26" s="225" t="s">
        <v>163</v>
      </c>
      <c r="E26" s="17">
        <v>3440</v>
      </c>
      <c r="F26" s="225" t="s">
        <v>145</v>
      </c>
      <c r="G26" s="110" t="s">
        <v>301</v>
      </c>
      <c r="H26" s="111">
        <v>2</v>
      </c>
      <c r="I26" s="112">
        <f t="shared" si="24"/>
        <v>9</v>
      </c>
      <c r="J26" s="110" t="s">
        <v>30</v>
      </c>
      <c r="K26" s="113">
        <v>1</v>
      </c>
      <c r="L26" s="112">
        <f t="shared" si="25"/>
        <v>10</v>
      </c>
      <c r="M26" s="110" t="s">
        <v>301</v>
      </c>
      <c r="N26" s="113">
        <v>2</v>
      </c>
      <c r="O26" s="112">
        <f t="shared" si="26"/>
        <v>9</v>
      </c>
      <c r="P26" s="114"/>
      <c r="Q26" s="21">
        <f t="shared" si="27"/>
        <v>28</v>
      </c>
      <c r="R26" s="22">
        <v>2</v>
      </c>
      <c r="S26" s="115" t="s">
        <v>305</v>
      </c>
    </row>
    <row r="27" spans="2:19" s="4" customFormat="1" ht="19.5" customHeight="1" x14ac:dyDescent="0.15">
      <c r="B27" s="226">
        <v>16</v>
      </c>
      <c r="C27" s="225" t="s">
        <v>132</v>
      </c>
      <c r="D27" s="225" t="s">
        <v>164</v>
      </c>
      <c r="E27" s="17">
        <v>7918</v>
      </c>
      <c r="F27" s="225" t="s">
        <v>147</v>
      </c>
      <c r="G27" s="110"/>
      <c r="H27" s="111">
        <v>4</v>
      </c>
      <c r="I27" s="112">
        <f t="shared" si="24"/>
        <v>7</v>
      </c>
      <c r="J27" s="110"/>
      <c r="K27" s="113">
        <v>4</v>
      </c>
      <c r="L27" s="112">
        <f t="shared" si="25"/>
        <v>7</v>
      </c>
      <c r="M27" s="110"/>
      <c r="N27" s="113"/>
      <c r="O27" s="112">
        <f t="shared" si="26"/>
        <v>0</v>
      </c>
      <c r="P27" s="114"/>
      <c r="Q27" s="21">
        <f t="shared" si="27"/>
        <v>14</v>
      </c>
      <c r="R27" s="22">
        <v>4</v>
      </c>
      <c r="S27" s="115" t="str">
        <f t="shared" ref="S27:S28" si="28">IF(SUM(G27+J27+M27)=0,"-","Q"&amp;COUNT(G27,J27,M27))</f>
        <v>-</v>
      </c>
    </row>
    <row r="28" spans="2:19" s="4" customFormat="1" ht="19.5" customHeight="1" x14ac:dyDescent="0.15">
      <c r="B28" s="226">
        <v>17</v>
      </c>
      <c r="C28" s="225" t="s">
        <v>296</v>
      </c>
      <c r="D28" s="225" t="s">
        <v>165</v>
      </c>
      <c r="E28" s="17"/>
      <c r="F28" s="225" t="s">
        <v>152</v>
      </c>
      <c r="G28" s="110"/>
      <c r="H28" s="111"/>
      <c r="I28" s="112">
        <f t="shared" si="24"/>
        <v>0</v>
      </c>
      <c r="J28" s="110"/>
      <c r="K28" s="113"/>
      <c r="L28" s="112">
        <f t="shared" si="25"/>
        <v>0</v>
      </c>
      <c r="M28" s="110"/>
      <c r="N28" s="113"/>
      <c r="O28" s="112">
        <f t="shared" si="26"/>
        <v>0</v>
      </c>
      <c r="P28" s="114"/>
      <c r="Q28" s="21">
        <f t="shared" si="27"/>
        <v>0</v>
      </c>
      <c r="R28" s="22"/>
      <c r="S28" s="115" t="str">
        <f t="shared" si="28"/>
        <v>-</v>
      </c>
    </row>
    <row r="29" spans="2:19" s="4" customFormat="1" ht="19.5" customHeight="1" x14ac:dyDescent="0.15">
      <c r="B29" s="226">
        <v>18</v>
      </c>
      <c r="C29" s="225" t="s">
        <v>166</v>
      </c>
      <c r="D29" s="225" t="s">
        <v>167</v>
      </c>
      <c r="E29" s="17">
        <v>3126</v>
      </c>
      <c r="F29" s="225" t="s">
        <v>169</v>
      </c>
      <c r="G29" s="110"/>
      <c r="H29" s="111">
        <v>3</v>
      </c>
      <c r="I29" s="112">
        <f t="shared" si="24"/>
        <v>8</v>
      </c>
      <c r="J29" s="110"/>
      <c r="K29" s="113">
        <v>3</v>
      </c>
      <c r="L29" s="112">
        <f t="shared" si="25"/>
        <v>8</v>
      </c>
      <c r="M29" s="110"/>
      <c r="N29" s="113">
        <v>3</v>
      </c>
      <c r="O29" s="112">
        <f t="shared" si="26"/>
        <v>8</v>
      </c>
      <c r="P29" s="114"/>
      <c r="Q29" s="21">
        <f t="shared" si="27"/>
        <v>24</v>
      </c>
      <c r="R29" s="22">
        <v>3</v>
      </c>
      <c r="S29" s="115" t="str">
        <f>IF(SUM(G29+J29+M29)=0,"-","Q"&amp;COUNT(G29,J29,M29))</f>
        <v>-</v>
      </c>
    </row>
    <row r="30" spans="2:19" s="4" customFormat="1" ht="19.5" customHeight="1" x14ac:dyDescent="0.15">
      <c r="B30" s="15"/>
      <c r="C30" s="29"/>
      <c r="D30" s="30"/>
      <c r="E30" s="17"/>
      <c r="F30" s="16"/>
      <c r="G30" s="110"/>
      <c r="H30" s="111"/>
      <c r="I30" s="112">
        <f t="shared" si="24"/>
        <v>0</v>
      </c>
      <c r="J30" s="110"/>
      <c r="K30" s="113"/>
      <c r="L30" s="112">
        <f t="shared" si="25"/>
        <v>0</v>
      </c>
      <c r="M30" s="110"/>
      <c r="N30" s="113"/>
      <c r="O30" s="112">
        <f t="shared" si="26"/>
        <v>0</v>
      </c>
      <c r="P30" s="114"/>
      <c r="Q30" s="21">
        <f t="shared" si="27"/>
        <v>0</v>
      </c>
      <c r="R30" s="22"/>
      <c r="S30" s="115" t="str">
        <f t="shared" ref="S30" si="29">IF(SUM(G30+J30+M30)=0,"-","Q"&amp;COUNT(G30,J30,M30))</f>
        <v>-</v>
      </c>
    </row>
    <row r="31" spans="2:19" s="4" customFormat="1" ht="19.5" customHeight="1" x14ac:dyDescent="0.15">
      <c r="B31" s="15"/>
      <c r="C31" s="29"/>
      <c r="D31" s="30"/>
      <c r="E31" s="17"/>
      <c r="F31" s="16"/>
      <c r="G31" s="110"/>
      <c r="H31" s="111"/>
      <c r="I31" s="112">
        <f t="shared" si="24"/>
        <v>0</v>
      </c>
      <c r="J31" s="110"/>
      <c r="K31" s="113"/>
      <c r="L31" s="112">
        <f t="shared" si="25"/>
        <v>0</v>
      </c>
      <c r="M31" s="110"/>
      <c r="N31" s="113"/>
      <c r="O31" s="112">
        <f t="shared" si="26"/>
        <v>0</v>
      </c>
      <c r="P31" s="114"/>
      <c r="Q31" s="21">
        <f t="shared" si="27"/>
        <v>0</v>
      </c>
      <c r="R31" s="22"/>
      <c r="S31" s="115" t="str">
        <f t="shared" ref="S31" si="30">IF(SUM(G31+J31+M31)=0,"-","Q"&amp;COUNT(G31,J31,M31))</f>
        <v>-</v>
      </c>
    </row>
    <row r="33" spans="2:19" s="4" customFormat="1" ht="19.5" customHeight="1" x14ac:dyDescent="0.15">
      <c r="B33" s="56"/>
      <c r="C33" s="179" t="s">
        <v>170</v>
      </c>
      <c r="D33" s="58"/>
      <c r="E33" s="59"/>
      <c r="F33" s="180"/>
      <c r="G33" s="109"/>
      <c r="H33" s="248"/>
      <c r="I33" s="249"/>
      <c r="J33" s="109"/>
      <c r="K33" s="248"/>
      <c r="L33" s="249"/>
      <c r="M33" s="109"/>
      <c r="N33" s="248"/>
      <c r="O33" s="249"/>
      <c r="Q33" s="250"/>
      <c r="R33" s="251"/>
      <c r="S33" s="109"/>
    </row>
    <row r="34" spans="2:19" s="4" customFormat="1" ht="19.5" customHeight="1" x14ac:dyDescent="0.15">
      <c r="B34" s="226">
        <v>20</v>
      </c>
      <c r="C34" s="225" t="s">
        <v>171</v>
      </c>
      <c r="D34" s="225" t="s">
        <v>172</v>
      </c>
      <c r="E34" s="17"/>
      <c r="F34" s="225" t="s">
        <v>185</v>
      </c>
      <c r="G34" s="110"/>
      <c r="H34" s="111"/>
      <c r="I34" s="112">
        <f t="shared" ref="I34:I43" si="31">IF(H34=0,,IF(H34&gt;10,,11-(H34)))</f>
        <v>0</v>
      </c>
      <c r="J34" s="110"/>
      <c r="K34" s="113"/>
      <c r="L34" s="112">
        <f t="shared" ref="L34:L43" si="32">IF(K34=0,,IF(K34&gt;10,,11-(K34)))</f>
        <v>0</v>
      </c>
      <c r="M34" s="110"/>
      <c r="N34" s="113"/>
      <c r="O34" s="112">
        <f t="shared" ref="O34:O43" si="33">IF(N34=0,,IF(N34&gt;10,,11-(N34)))</f>
        <v>0</v>
      </c>
      <c r="P34" s="114"/>
      <c r="Q34" s="21">
        <f t="shared" ref="Q34:Q43" si="34">O34+L34+I34</f>
        <v>0</v>
      </c>
      <c r="R34" s="22"/>
      <c r="S34" s="115" t="str">
        <f>IF(SUM(G34+J34+M34)=0,"-","Q"&amp;COUNT(G34,J34,M34))</f>
        <v>-</v>
      </c>
    </row>
    <row r="35" spans="2:19" s="4" customFormat="1" ht="19.5" customHeight="1" x14ac:dyDescent="0.15">
      <c r="B35" s="226">
        <v>21</v>
      </c>
      <c r="C35" s="225"/>
      <c r="D35" s="225"/>
      <c r="E35" s="17"/>
      <c r="F35" s="225"/>
      <c r="G35" s="110"/>
      <c r="H35" s="111"/>
      <c r="I35" s="112">
        <f t="shared" si="31"/>
        <v>0</v>
      </c>
      <c r="J35" s="110"/>
      <c r="K35" s="113"/>
      <c r="L35" s="112">
        <f t="shared" si="32"/>
        <v>0</v>
      </c>
      <c r="M35" s="110"/>
      <c r="N35" s="113"/>
      <c r="O35" s="112">
        <f t="shared" si="33"/>
        <v>0</v>
      </c>
      <c r="P35" s="114"/>
      <c r="Q35" s="21">
        <f t="shared" si="34"/>
        <v>0</v>
      </c>
      <c r="R35" s="22"/>
      <c r="S35" s="115" t="str">
        <f t="shared" ref="S35" si="35">IF(SUM(G35+J35+M35)=0,"-","Q"&amp;COUNT(G35,J35,M35))</f>
        <v>-</v>
      </c>
    </row>
    <row r="36" spans="2:19" s="4" customFormat="1" ht="19.5" customHeight="1" x14ac:dyDescent="0.15">
      <c r="B36" s="226">
        <v>22</v>
      </c>
      <c r="C36" s="225" t="s">
        <v>173</v>
      </c>
      <c r="D36" s="225" t="s">
        <v>174</v>
      </c>
      <c r="E36" s="17">
        <v>17680</v>
      </c>
      <c r="F36" s="225" t="s">
        <v>186</v>
      </c>
      <c r="G36" s="110"/>
      <c r="H36" s="111"/>
      <c r="I36" s="112">
        <f t="shared" si="31"/>
        <v>0</v>
      </c>
      <c r="J36" s="110">
        <v>0</v>
      </c>
      <c r="K36" s="113">
        <v>4</v>
      </c>
      <c r="L36" s="112">
        <f t="shared" si="32"/>
        <v>7</v>
      </c>
      <c r="M36" s="110"/>
      <c r="N36" s="113"/>
      <c r="O36" s="112">
        <f t="shared" si="33"/>
        <v>0</v>
      </c>
      <c r="P36" s="114"/>
      <c r="Q36" s="21">
        <f t="shared" si="34"/>
        <v>7</v>
      </c>
      <c r="R36" s="22">
        <v>6</v>
      </c>
      <c r="S36" s="115">
        <v>1</v>
      </c>
    </row>
    <row r="37" spans="2:19" s="4" customFormat="1" ht="19.5" customHeight="1" x14ac:dyDescent="0.15">
      <c r="B37" s="226">
        <v>23</v>
      </c>
      <c r="C37" s="225" t="s">
        <v>175</v>
      </c>
      <c r="D37" s="225" t="s">
        <v>176</v>
      </c>
      <c r="E37" s="17">
        <v>1362</v>
      </c>
      <c r="F37" s="225" t="s">
        <v>150</v>
      </c>
      <c r="G37" s="110"/>
      <c r="H37" s="111"/>
      <c r="I37" s="112">
        <f t="shared" si="31"/>
        <v>0</v>
      </c>
      <c r="J37" s="110">
        <v>0</v>
      </c>
      <c r="K37" s="113">
        <v>3</v>
      </c>
      <c r="L37" s="112">
        <f t="shared" si="32"/>
        <v>8</v>
      </c>
      <c r="M37" s="110"/>
      <c r="N37" s="113"/>
      <c r="O37" s="112">
        <f t="shared" si="33"/>
        <v>0</v>
      </c>
      <c r="P37" s="114"/>
      <c r="Q37" s="21">
        <f t="shared" si="34"/>
        <v>8</v>
      </c>
      <c r="R37" s="22">
        <v>5</v>
      </c>
      <c r="S37" s="115">
        <v>1</v>
      </c>
    </row>
    <row r="38" spans="2:19" s="4" customFormat="1" ht="19.5" customHeight="1" x14ac:dyDescent="0.15">
      <c r="B38" s="226">
        <v>24</v>
      </c>
      <c r="C38" s="225" t="s">
        <v>177</v>
      </c>
      <c r="D38" s="225" t="s">
        <v>178</v>
      </c>
      <c r="E38" s="17" t="s">
        <v>297</v>
      </c>
      <c r="F38" s="225" t="s">
        <v>187</v>
      </c>
      <c r="G38" s="110"/>
      <c r="H38" s="111">
        <v>3</v>
      </c>
      <c r="I38" s="112">
        <f t="shared" si="31"/>
        <v>8</v>
      </c>
      <c r="J38" s="110" t="s">
        <v>30</v>
      </c>
      <c r="K38" s="113">
        <v>1</v>
      </c>
      <c r="L38" s="112">
        <f t="shared" si="32"/>
        <v>10</v>
      </c>
      <c r="M38" s="110" t="s">
        <v>301</v>
      </c>
      <c r="N38" s="113">
        <v>1</v>
      </c>
      <c r="O38" s="112">
        <f t="shared" si="33"/>
        <v>10</v>
      </c>
      <c r="P38" s="114"/>
      <c r="Q38" s="21">
        <f t="shared" si="34"/>
        <v>28</v>
      </c>
      <c r="R38" s="22">
        <v>1</v>
      </c>
      <c r="S38" s="115">
        <v>2</v>
      </c>
    </row>
    <row r="39" spans="2:19" s="4" customFormat="1" ht="19.5" customHeight="1" x14ac:dyDescent="0.15">
      <c r="B39" s="226">
        <v>25</v>
      </c>
      <c r="C39" s="225" t="s">
        <v>179</v>
      </c>
      <c r="D39" s="225" t="s">
        <v>180</v>
      </c>
      <c r="E39" s="17">
        <v>24890</v>
      </c>
      <c r="F39" s="225" t="s">
        <v>188</v>
      </c>
      <c r="G39" s="110"/>
      <c r="H39" s="111">
        <v>4</v>
      </c>
      <c r="I39" s="112">
        <f t="shared" si="31"/>
        <v>7</v>
      </c>
      <c r="J39" s="110"/>
      <c r="K39" s="113">
        <v>6</v>
      </c>
      <c r="L39" s="112">
        <f t="shared" si="32"/>
        <v>5</v>
      </c>
      <c r="M39" s="110" t="s">
        <v>301</v>
      </c>
      <c r="N39" s="113">
        <v>3</v>
      </c>
      <c r="O39" s="112">
        <f t="shared" si="33"/>
        <v>8</v>
      </c>
      <c r="P39" s="114"/>
      <c r="Q39" s="21">
        <f t="shared" si="34"/>
        <v>20</v>
      </c>
      <c r="R39" s="22">
        <v>4</v>
      </c>
      <c r="S39" s="115">
        <v>1</v>
      </c>
    </row>
    <row r="40" spans="2:19" s="4" customFormat="1" ht="19.5" customHeight="1" x14ac:dyDescent="0.15">
      <c r="B40" s="226">
        <v>26</v>
      </c>
      <c r="C40" s="225" t="s">
        <v>181</v>
      </c>
      <c r="D40" s="225" t="s">
        <v>182</v>
      </c>
      <c r="E40" s="17">
        <v>16121</v>
      </c>
      <c r="F40" s="225" t="s">
        <v>189</v>
      </c>
      <c r="G40" s="110" t="s">
        <v>30</v>
      </c>
      <c r="H40" s="111">
        <v>1</v>
      </c>
      <c r="I40" s="112">
        <f t="shared" si="31"/>
        <v>10</v>
      </c>
      <c r="J40" s="110"/>
      <c r="K40" s="113">
        <v>5</v>
      </c>
      <c r="L40" s="112">
        <f t="shared" si="32"/>
        <v>6</v>
      </c>
      <c r="M40" s="110"/>
      <c r="N40" s="113">
        <v>4</v>
      </c>
      <c r="O40" s="112">
        <f t="shared" si="33"/>
        <v>7</v>
      </c>
      <c r="P40" s="114"/>
      <c r="Q40" s="21">
        <f t="shared" si="34"/>
        <v>23</v>
      </c>
      <c r="R40" s="22">
        <v>3</v>
      </c>
      <c r="S40" s="115">
        <v>1</v>
      </c>
    </row>
    <row r="41" spans="2:19" s="4" customFormat="1" ht="19.5" customHeight="1" x14ac:dyDescent="0.15">
      <c r="B41" s="226">
        <v>27</v>
      </c>
      <c r="C41" s="225" t="s">
        <v>183</v>
      </c>
      <c r="D41" s="225" t="s">
        <v>184</v>
      </c>
      <c r="E41" s="17">
        <v>20544</v>
      </c>
      <c r="F41" s="225" t="s">
        <v>190</v>
      </c>
      <c r="G41" s="110" t="s">
        <v>30</v>
      </c>
      <c r="H41" s="111">
        <v>2</v>
      </c>
      <c r="I41" s="112">
        <f t="shared" si="31"/>
        <v>9</v>
      </c>
      <c r="J41" s="110" t="s">
        <v>30</v>
      </c>
      <c r="K41" s="113">
        <v>2</v>
      </c>
      <c r="L41" s="112">
        <f t="shared" si="32"/>
        <v>9</v>
      </c>
      <c r="M41" s="110" t="s">
        <v>301</v>
      </c>
      <c r="N41" s="113">
        <v>2</v>
      </c>
      <c r="O41" s="112">
        <f t="shared" si="33"/>
        <v>9</v>
      </c>
      <c r="P41" s="114"/>
      <c r="Q41" s="21">
        <f t="shared" si="34"/>
        <v>27</v>
      </c>
      <c r="R41" s="22">
        <v>2</v>
      </c>
      <c r="S41" s="115">
        <v>3</v>
      </c>
    </row>
    <row r="42" spans="2:19" s="4" customFormat="1" ht="19.5" customHeight="1" x14ac:dyDescent="0.15">
      <c r="B42" s="15"/>
      <c r="C42" s="29"/>
      <c r="D42" s="30"/>
      <c r="E42" s="17"/>
      <c r="F42" s="16"/>
      <c r="G42" s="110"/>
      <c r="H42" s="111"/>
      <c r="I42" s="112">
        <f t="shared" si="31"/>
        <v>0</v>
      </c>
      <c r="J42" s="110"/>
      <c r="K42" s="113"/>
      <c r="L42" s="112">
        <f t="shared" si="32"/>
        <v>0</v>
      </c>
      <c r="M42" s="110"/>
      <c r="N42" s="113"/>
      <c r="O42" s="112">
        <f t="shared" si="33"/>
        <v>0</v>
      </c>
      <c r="P42" s="114"/>
      <c r="Q42" s="21">
        <f t="shared" si="34"/>
        <v>0</v>
      </c>
      <c r="R42" s="22"/>
      <c r="S42" s="115" t="str">
        <f>IF(SUM(G42+J42+M42)=0,"-","Q"&amp;COUNT(G42,J42,M42))</f>
        <v>-</v>
      </c>
    </row>
    <row r="43" spans="2:19" s="4" customFormat="1" ht="19.5" customHeight="1" x14ac:dyDescent="0.15">
      <c r="B43" s="15"/>
      <c r="C43" s="29"/>
      <c r="D43" s="30"/>
      <c r="E43" s="17"/>
      <c r="F43" s="16"/>
      <c r="G43" s="110"/>
      <c r="H43" s="111"/>
      <c r="I43" s="112">
        <f t="shared" si="31"/>
        <v>0</v>
      </c>
      <c r="J43" s="110"/>
      <c r="K43" s="113"/>
      <c r="L43" s="112">
        <f t="shared" si="32"/>
        <v>0</v>
      </c>
      <c r="M43" s="110"/>
      <c r="N43" s="113"/>
      <c r="O43" s="112">
        <f t="shared" si="33"/>
        <v>0</v>
      </c>
      <c r="P43" s="114"/>
      <c r="Q43" s="21">
        <f t="shared" si="34"/>
        <v>0</v>
      </c>
      <c r="R43" s="22"/>
      <c r="S43" s="115" t="str">
        <f t="shared" ref="S43" si="36">IF(SUM(G43+J43+M43)=0,"-","Q"&amp;COUNT(G43,J43,M43))</f>
        <v>-</v>
      </c>
    </row>
    <row r="45" spans="2:19" s="4" customFormat="1" ht="19.5" customHeight="1" x14ac:dyDescent="0.15">
      <c r="B45" s="56"/>
      <c r="C45" s="179" t="s">
        <v>191</v>
      </c>
      <c r="D45" s="58"/>
      <c r="E45" s="59"/>
      <c r="F45" s="180"/>
      <c r="G45" s="109"/>
      <c r="H45" s="248"/>
      <c r="I45" s="249"/>
      <c r="J45" s="109"/>
      <c r="K45" s="248"/>
      <c r="L45" s="249"/>
      <c r="M45" s="109"/>
      <c r="N45" s="248"/>
      <c r="O45" s="249"/>
      <c r="Q45" s="250"/>
      <c r="R45" s="251"/>
      <c r="S45" s="109"/>
    </row>
    <row r="46" spans="2:19" s="4" customFormat="1" ht="19.5" customHeight="1" x14ac:dyDescent="0.15">
      <c r="B46" s="226">
        <v>30</v>
      </c>
      <c r="C46" s="225" t="s">
        <v>192</v>
      </c>
      <c r="D46" s="225" t="s">
        <v>193</v>
      </c>
      <c r="E46" s="17">
        <v>1650</v>
      </c>
      <c r="F46" s="225" t="s">
        <v>150</v>
      </c>
      <c r="G46" s="110"/>
      <c r="H46" s="111"/>
      <c r="I46" s="112">
        <f t="shared" ref="I46:I53" si="37">IF(H46=0,,IF(H46&gt;10,,11-(H46)))</f>
        <v>0</v>
      </c>
      <c r="J46" s="110"/>
      <c r="K46" s="113" t="s">
        <v>299</v>
      </c>
      <c r="L46" s="112">
        <f t="shared" ref="L46:L53" si="38">IF(K46=0,,IF(K46&gt;10,,11-(K46)))</f>
        <v>0</v>
      </c>
      <c r="M46" s="110"/>
      <c r="N46" s="113"/>
      <c r="O46" s="112">
        <f t="shared" ref="O46:O53" si="39">IF(N46=0,,IF(N46&gt;10,,11-(N46)))</f>
        <v>0</v>
      </c>
      <c r="P46" s="114"/>
      <c r="Q46" s="21">
        <f t="shared" ref="Q46:Q53" si="40">O46+L46+I46</f>
        <v>0</v>
      </c>
      <c r="R46" s="22"/>
      <c r="S46" s="115" t="str">
        <f>IF(SUM(G46+J46+M46)=0,"-","Q"&amp;COUNT(G46,J46,M46))</f>
        <v>-</v>
      </c>
    </row>
    <row r="47" spans="2:19" s="4" customFormat="1" ht="19.5" customHeight="1" x14ac:dyDescent="0.15">
      <c r="B47" s="226">
        <v>31</v>
      </c>
      <c r="C47" s="225" t="s">
        <v>194</v>
      </c>
      <c r="D47" s="225" t="s">
        <v>195</v>
      </c>
      <c r="E47" s="17">
        <v>10775</v>
      </c>
      <c r="F47" s="225" t="s">
        <v>190</v>
      </c>
      <c r="G47" s="110"/>
      <c r="H47" s="111"/>
      <c r="I47" s="112">
        <f t="shared" si="37"/>
        <v>0</v>
      </c>
      <c r="J47" s="110"/>
      <c r="K47" s="113">
        <v>5</v>
      </c>
      <c r="L47" s="112">
        <f t="shared" si="38"/>
        <v>6</v>
      </c>
      <c r="M47" s="110"/>
      <c r="N47" s="113"/>
      <c r="O47" s="112">
        <f t="shared" si="39"/>
        <v>0</v>
      </c>
      <c r="P47" s="114"/>
      <c r="Q47" s="21">
        <f t="shared" si="40"/>
        <v>6</v>
      </c>
      <c r="R47" s="22">
        <v>5</v>
      </c>
      <c r="S47" s="115" t="str">
        <f t="shared" ref="S47:S49" si="41">IF(SUM(G47+J47+M47)=0,"-","Q"&amp;COUNT(G47,J47,M47))</f>
        <v>-</v>
      </c>
    </row>
    <row r="48" spans="2:19" s="4" customFormat="1" ht="19.5" customHeight="1" x14ac:dyDescent="0.15">
      <c r="B48" s="226">
        <v>32</v>
      </c>
      <c r="C48" s="225" t="s">
        <v>196</v>
      </c>
      <c r="D48" s="225" t="s">
        <v>197</v>
      </c>
      <c r="E48" s="17">
        <v>24951</v>
      </c>
      <c r="F48" s="225" t="s">
        <v>204</v>
      </c>
      <c r="G48" s="110" t="s">
        <v>301</v>
      </c>
      <c r="H48" s="111">
        <v>1</v>
      </c>
      <c r="I48" s="112">
        <f t="shared" si="37"/>
        <v>10</v>
      </c>
      <c r="J48" s="110" t="s">
        <v>30</v>
      </c>
      <c r="K48" s="113">
        <v>3</v>
      </c>
      <c r="L48" s="112">
        <f t="shared" si="38"/>
        <v>8</v>
      </c>
      <c r="M48" s="110" t="s">
        <v>301</v>
      </c>
      <c r="N48" s="113">
        <v>2</v>
      </c>
      <c r="O48" s="112">
        <f t="shared" si="39"/>
        <v>9</v>
      </c>
      <c r="P48" s="114"/>
      <c r="Q48" s="21">
        <f t="shared" si="40"/>
        <v>27</v>
      </c>
      <c r="R48" s="22">
        <v>2</v>
      </c>
      <c r="S48" s="115">
        <v>3</v>
      </c>
    </row>
    <row r="49" spans="2:19" s="4" customFormat="1" ht="19.5" customHeight="1" x14ac:dyDescent="0.15">
      <c r="B49" s="226">
        <v>33</v>
      </c>
      <c r="C49" s="225" t="s">
        <v>198</v>
      </c>
      <c r="D49" s="225" t="s">
        <v>199</v>
      </c>
      <c r="E49" s="17">
        <v>16976</v>
      </c>
      <c r="F49" s="225" t="s">
        <v>205</v>
      </c>
      <c r="G49" s="110"/>
      <c r="H49" s="111">
        <v>3</v>
      </c>
      <c r="I49" s="112">
        <f t="shared" si="37"/>
        <v>8</v>
      </c>
      <c r="J49" s="110"/>
      <c r="K49" s="113">
        <v>4</v>
      </c>
      <c r="L49" s="112">
        <f t="shared" si="38"/>
        <v>7</v>
      </c>
      <c r="M49" s="110"/>
      <c r="N49" s="113"/>
      <c r="O49" s="112">
        <f t="shared" si="39"/>
        <v>0</v>
      </c>
      <c r="P49" s="114"/>
      <c r="Q49" s="21">
        <f t="shared" si="40"/>
        <v>15</v>
      </c>
      <c r="R49" s="22">
        <v>4</v>
      </c>
      <c r="S49" s="115" t="str">
        <f t="shared" si="41"/>
        <v>-</v>
      </c>
    </row>
    <row r="50" spans="2:19" s="4" customFormat="1" ht="19.5" customHeight="1" x14ac:dyDescent="0.15">
      <c r="B50" s="226">
        <v>34</v>
      </c>
      <c r="C50" s="225" t="s">
        <v>200</v>
      </c>
      <c r="D50" s="225" t="s">
        <v>201</v>
      </c>
      <c r="E50" s="17">
        <v>17186</v>
      </c>
      <c r="F50" s="225" t="s">
        <v>206</v>
      </c>
      <c r="G50" s="110" t="s">
        <v>301</v>
      </c>
      <c r="H50" s="111">
        <v>2</v>
      </c>
      <c r="I50" s="112">
        <f t="shared" si="37"/>
        <v>9</v>
      </c>
      <c r="J50" s="110" t="s">
        <v>30</v>
      </c>
      <c r="K50" s="113">
        <v>2</v>
      </c>
      <c r="L50" s="112">
        <f t="shared" si="38"/>
        <v>9</v>
      </c>
      <c r="M50" s="110" t="s">
        <v>301</v>
      </c>
      <c r="N50" s="113">
        <v>1</v>
      </c>
      <c r="O50" s="112">
        <f t="shared" si="39"/>
        <v>10</v>
      </c>
      <c r="P50" s="114"/>
      <c r="Q50" s="21">
        <f t="shared" si="40"/>
        <v>28</v>
      </c>
      <c r="R50" s="22">
        <v>1</v>
      </c>
      <c r="S50" s="115">
        <v>3</v>
      </c>
    </row>
    <row r="51" spans="2:19" s="4" customFormat="1" ht="19.5" customHeight="1" x14ac:dyDescent="0.15">
      <c r="B51" s="226">
        <v>35</v>
      </c>
      <c r="C51" s="225" t="s">
        <v>202</v>
      </c>
      <c r="D51" s="225" t="s">
        <v>203</v>
      </c>
      <c r="E51" s="17">
        <v>19774</v>
      </c>
      <c r="F51" s="225" t="s">
        <v>145</v>
      </c>
      <c r="G51" s="110"/>
      <c r="H51" s="111"/>
      <c r="I51" s="112">
        <f t="shared" si="37"/>
        <v>0</v>
      </c>
      <c r="J51" s="110" t="s">
        <v>30</v>
      </c>
      <c r="K51" s="113">
        <v>1</v>
      </c>
      <c r="L51" s="112">
        <f t="shared" si="38"/>
        <v>10</v>
      </c>
      <c r="M51" s="110"/>
      <c r="N51" s="113">
        <v>3</v>
      </c>
      <c r="O51" s="112">
        <f t="shared" si="39"/>
        <v>8</v>
      </c>
      <c r="P51" s="114"/>
      <c r="Q51" s="21">
        <f t="shared" si="40"/>
        <v>18</v>
      </c>
      <c r="R51" s="22">
        <v>3</v>
      </c>
      <c r="S51" s="115">
        <v>1</v>
      </c>
    </row>
    <row r="52" spans="2:19" s="4" customFormat="1" ht="19.5" customHeight="1" x14ac:dyDescent="0.15">
      <c r="B52" s="15"/>
      <c r="C52" s="29"/>
      <c r="D52" s="30"/>
      <c r="E52" s="17"/>
      <c r="F52" s="16"/>
      <c r="G52" s="110"/>
      <c r="H52" s="111"/>
      <c r="I52" s="112">
        <f t="shared" si="37"/>
        <v>0</v>
      </c>
      <c r="J52" s="110"/>
      <c r="K52" s="113"/>
      <c r="L52" s="112">
        <f t="shared" si="38"/>
        <v>0</v>
      </c>
      <c r="M52" s="110"/>
      <c r="N52" s="113"/>
      <c r="O52" s="112">
        <f t="shared" si="39"/>
        <v>0</v>
      </c>
      <c r="P52" s="114"/>
      <c r="Q52" s="21">
        <f t="shared" si="40"/>
        <v>0</v>
      </c>
      <c r="R52" s="22"/>
      <c r="S52" s="115" t="str">
        <f t="shared" ref="S52" si="42">IF(SUM(G52+J52+M52)=0,"-","Q"&amp;COUNT(G52,J52,M52))</f>
        <v>-</v>
      </c>
    </row>
    <row r="53" spans="2:19" s="4" customFormat="1" ht="19.5" customHeight="1" x14ac:dyDescent="0.15">
      <c r="B53" s="15"/>
      <c r="C53" s="29"/>
      <c r="D53" s="30"/>
      <c r="E53" s="17"/>
      <c r="F53" s="16"/>
      <c r="G53" s="110"/>
      <c r="H53" s="111"/>
      <c r="I53" s="112">
        <f t="shared" si="37"/>
        <v>0</v>
      </c>
      <c r="J53" s="110"/>
      <c r="K53" s="113"/>
      <c r="L53" s="112">
        <f t="shared" si="38"/>
        <v>0</v>
      </c>
      <c r="M53" s="110"/>
      <c r="N53" s="113"/>
      <c r="O53" s="112">
        <f t="shared" si="39"/>
        <v>0</v>
      </c>
      <c r="P53" s="114"/>
      <c r="Q53" s="21">
        <f t="shared" si="40"/>
        <v>0</v>
      </c>
      <c r="R53" s="22"/>
      <c r="S53" s="115" t="str">
        <f t="shared" ref="S53" si="43">IF(SUM(G53+J53+M53)=0,"-","Q"&amp;COUNT(G53,J53,M53))</f>
        <v>-</v>
      </c>
    </row>
    <row r="55" spans="2:19" s="4" customFormat="1" ht="19.5" customHeight="1" x14ac:dyDescent="0.15">
      <c r="B55" s="56"/>
      <c r="C55" s="179" t="s">
        <v>207</v>
      </c>
      <c r="D55" s="58"/>
      <c r="E55" s="59"/>
      <c r="F55" s="180"/>
      <c r="G55" s="109"/>
      <c r="H55" s="248"/>
      <c r="I55" s="249"/>
      <c r="J55" s="109"/>
      <c r="K55" s="248"/>
      <c r="L55" s="249"/>
      <c r="M55" s="109"/>
      <c r="N55" s="248"/>
      <c r="O55" s="249"/>
      <c r="Q55" s="250"/>
      <c r="R55" s="251"/>
      <c r="S55" s="109"/>
    </row>
    <row r="56" spans="2:19" s="4" customFormat="1" ht="19.5" customHeight="1" x14ac:dyDescent="0.15">
      <c r="B56" s="226">
        <v>36</v>
      </c>
      <c r="C56" s="225" t="s">
        <v>208</v>
      </c>
      <c r="D56" s="225" t="s">
        <v>209</v>
      </c>
      <c r="E56" s="17">
        <v>24559</v>
      </c>
      <c r="F56" s="225" t="s">
        <v>188</v>
      </c>
      <c r="G56" s="110"/>
      <c r="H56" s="111">
        <v>2</v>
      </c>
      <c r="I56" s="112">
        <f t="shared" ref="I56:I62" si="44">IF(H56=0,,IF(H56&gt;10,,11-(H56)))</f>
        <v>9</v>
      </c>
      <c r="J56" s="110" t="s">
        <v>30</v>
      </c>
      <c r="K56" s="113">
        <v>2</v>
      </c>
      <c r="L56" s="112">
        <f t="shared" ref="L56:L62" si="45">IF(K56=0,,IF(K56&gt;10,,11-(K56)))</f>
        <v>9</v>
      </c>
      <c r="M56" s="110"/>
      <c r="N56" s="113">
        <v>2</v>
      </c>
      <c r="O56" s="112">
        <f t="shared" ref="O56:O62" si="46">IF(N56=0,,IF(N56&gt;10,,11-(N56)))</f>
        <v>9</v>
      </c>
      <c r="P56" s="114"/>
      <c r="Q56" s="21">
        <f t="shared" ref="Q56:Q62" si="47">O56+L56+I56</f>
        <v>27</v>
      </c>
      <c r="R56" s="22">
        <v>2</v>
      </c>
      <c r="S56" s="115">
        <v>1</v>
      </c>
    </row>
    <row r="57" spans="2:19" s="4" customFormat="1" ht="19.5" customHeight="1" x14ac:dyDescent="0.2">
      <c r="B57" s="224">
        <v>37</v>
      </c>
      <c r="C57" s="225" t="s">
        <v>210</v>
      </c>
      <c r="D57" s="225" t="s">
        <v>211</v>
      </c>
      <c r="E57" s="17">
        <v>8182</v>
      </c>
      <c r="F57" s="225" t="s">
        <v>217</v>
      </c>
      <c r="G57" s="110"/>
      <c r="H57" s="111">
        <v>3</v>
      </c>
      <c r="I57" s="112">
        <f t="shared" si="44"/>
        <v>8</v>
      </c>
      <c r="J57" s="110"/>
      <c r="K57" s="113" t="s">
        <v>299</v>
      </c>
      <c r="L57" s="112">
        <f t="shared" si="45"/>
        <v>0</v>
      </c>
      <c r="M57" s="110"/>
      <c r="N57" s="113" t="s">
        <v>299</v>
      </c>
      <c r="O57" s="112">
        <f t="shared" si="46"/>
        <v>0</v>
      </c>
      <c r="P57" s="114"/>
      <c r="Q57" s="21">
        <f t="shared" si="47"/>
        <v>8</v>
      </c>
      <c r="R57" s="22" t="s">
        <v>299</v>
      </c>
      <c r="S57" s="115" t="str">
        <f t="shared" ref="S57:S59" si="48">IF(SUM(G57+J57+M57)=0,"-","Q"&amp;COUNT(G57,J57,M57))</f>
        <v>-</v>
      </c>
    </row>
    <row r="58" spans="2:19" s="4" customFormat="1" ht="19.5" customHeight="1" x14ac:dyDescent="0.15">
      <c r="B58" s="226">
        <v>38</v>
      </c>
      <c r="C58" s="225" t="s">
        <v>212</v>
      </c>
      <c r="D58" s="225" t="s">
        <v>213</v>
      </c>
      <c r="E58" s="17">
        <v>1145</v>
      </c>
      <c r="F58" s="225" t="s">
        <v>150</v>
      </c>
      <c r="G58" s="110" t="s">
        <v>301</v>
      </c>
      <c r="H58" s="111">
        <v>1</v>
      </c>
      <c r="I58" s="112">
        <f t="shared" si="44"/>
        <v>10</v>
      </c>
      <c r="J58" s="110" t="s">
        <v>30</v>
      </c>
      <c r="K58" s="113">
        <v>1</v>
      </c>
      <c r="L58" s="112">
        <f t="shared" si="45"/>
        <v>10</v>
      </c>
      <c r="M58" s="110"/>
      <c r="N58" s="113">
        <v>1</v>
      </c>
      <c r="O58" s="112">
        <f t="shared" si="46"/>
        <v>10</v>
      </c>
      <c r="P58" s="114"/>
      <c r="Q58" s="21">
        <f t="shared" si="47"/>
        <v>30</v>
      </c>
      <c r="R58" s="22">
        <v>1</v>
      </c>
      <c r="S58" s="115">
        <v>2</v>
      </c>
    </row>
    <row r="59" spans="2:19" s="4" customFormat="1" ht="19.5" customHeight="1" x14ac:dyDescent="0.15">
      <c r="B59" s="226">
        <v>39</v>
      </c>
      <c r="C59" s="225" t="s">
        <v>292</v>
      </c>
      <c r="D59" s="225" t="s">
        <v>214</v>
      </c>
      <c r="E59" s="17">
        <v>12723</v>
      </c>
      <c r="F59" s="225" t="s">
        <v>189</v>
      </c>
      <c r="G59" s="110"/>
      <c r="H59" s="111"/>
      <c r="I59" s="112">
        <f t="shared" si="44"/>
        <v>0</v>
      </c>
      <c r="J59" s="110"/>
      <c r="K59" s="113"/>
      <c r="L59" s="112">
        <f t="shared" si="45"/>
        <v>0</v>
      </c>
      <c r="M59" s="110"/>
      <c r="N59" s="113"/>
      <c r="O59" s="112">
        <f t="shared" si="46"/>
        <v>0</v>
      </c>
      <c r="P59" s="114"/>
      <c r="Q59" s="21">
        <f t="shared" si="47"/>
        <v>0</v>
      </c>
      <c r="R59" s="22"/>
      <c r="S59" s="115" t="str">
        <f t="shared" si="48"/>
        <v>-</v>
      </c>
    </row>
    <row r="60" spans="2:19" s="4" customFormat="1" ht="19.5" customHeight="1" x14ac:dyDescent="0.15">
      <c r="B60" s="226">
        <v>40</v>
      </c>
      <c r="C60" s="225" t="s">
        <v>291</v>
      </c>
      <c r="D60" s="225" t="s">
        <v>216</v>
      </c>
      <c r="E60" s="17">
        <v>23175</v>
      </c>
      <c r="F60" s="225" t="s">
        <v>218</v>
      </c>
      <c r="G60" s="110"/>
      <c r="H60" s="111"/>
      <c r="I60" s="112">
        <f t="shared" si="44"/>
        <v>0</v>
      </c>
      <c r="J60" s="110"/>
      <c r="K60" s="113"/>
      <c r="L60" s="112">
        <f t="shared" si="45"/>
        <v>0</v>
      </c>
      <c r="M60" s="110"/>
      <c r="N60" s="113"/>
      <c r="O60" s="112">
        <f t="shared" si="46"/>
        <v>0</v>
      </c>
      <c r="P60" s="114"/>
      <c r="Q60" s="21">
        <f t="shared" si="47"/>
        <v>0</v>
      </c>
      <c r="R60" s="22"/>
      <c r="S60" s="115" t="str">
        <f>IF(SUM(G60+J60+M60)=0,"-","Q"&amp;COUNT(G60,J60,M60))</f>
        <v>-</v>
      </c>
    </row>
    <row r="61" spans="2:19" s="4" customFormat="1" ht="19.5" customHeight="1" x14ac:dyDescent="0.15">
      <c r="B61" s="15"/>
      <c r="C61" s="29"/>
      <c r="D61" s="30"/>
      <c r="E61" s="17"/>
      <c r="F61" s="16"/>
      <c r="G61" s="110"/>
      <c r="H61" s="111"/>
      <c r="I61" s="112">
        <f t="shared" si="44"/>
        <v>0</v>
      </c>
      <c r="J61" s="110"/>
      <c r="K61" s="113"/>
      <c r="L61" s="112">
        <f t="shared" si="45"/>
        <v>0</v>
      </c>
      <c r="M61" s="110"/>
      <c r="N61" s="113"/>
      <c r="O61" s="112">
        <f t="shared" si="46"/>
        <v>0</v>
      </c>
      <c r="P61" s="114"/>
      <c r="Q61" s="21">
        <f t="shared" si="47"/>
        <v>0</v>
      </c>
      <c r="R61" s="22"/>
      <c r="S61" s="115" t="str">
        <f t="shared" ref="S61" si="49">IF(SUM(G61+J61+M61)=0,"-","Q"&amp;COUNT(G61,J61,M61))</f>
        <v>-</v>
      </c>
    </row>
    <row r="62" spans="2:19" s="4" customFormat="1" ht="19.5" customHeight="1" x14ac:dyDescent="0.15">
      <c r="B62" s="15"/>
      <c r="C62" s="29"/>
      <c r="D62" s="30"/>
      <c r="E62" s="17"/>
      <c r="F62" s="16"/>
      <c r="G62" s="110"/>
      <c r="H62" s="111"/>
      <c r="I62" s="112">
        <f t="shared" si="44"/>
        <v>0</v>
      </c>
      <c r="J62" s="110"/>
      <c r="K62" s="113"/>
      <c r="L62" s="112">
        <f t="shared" si="45"/>
        <v>0</v>
      </c>
      <c r="M62" s="110"/>
      <c r="N62" s="113"/>
      <c r="O62" s="112">
        <f t="shared" si="46"/>
        <v>0</v>
      </c>
      <c r="P62" s="114"/>
      <c r="Q62" s="21">
        <f t="shared" si="47"/>
        <v>0</v>
      </c>
      <c r="R62" s="22"/>
      <c r="S62" s="115" t="str">
        <f t="shared" ref="S62" si="50">IF(SUM(G62+J62+M62)=0,"-","Q"&amp;COUNT(G62,J62,M62))</f>
        <v>-</v>
      </c>
    </row>
    <row r="64" spans="2:19" s="4" customFormat="1" ht="19.5" customHeight="1" x14ac:dyDescent="0.15">
      <c r="B64" s="56"/>
      <c r="C64" s="179" t="s">
        <v>219</v>
      </c>
      <c r="D64" s="58"/>
      <c r="E64" s="59"/>
      <c r="F64" s="180"/>
      <c r="G64" s="109"/>
      <c r="H64" s="248"/>
      <c r="I64" s="249"/>
      <c r="J64" s="109"/>
      <c r="K64" s="248"/>
      <c r="L64" s="249"/>
      <c r="M64" s="109"/>
      <c r="N64" s="248"/>
      <c r="O64" s="249"/>
      <c r="Q64" s="250"/>
      <c r="R64" s="251"/>
      <c r="S64" s="109"/>
    </row>
    <row r="65" spans="2:19" s="4" customFormat="1" ht="19.5" customHeight="1" x14ac:dyDescent="0.15">
      <c r="B65" s="226">
        <v>44</v>
      </c>
      <c r="C65" s="225" t="s">
        <v>220</v>
      </c>
      <c r="D65" s="225" t="s">
        <v>221</v>
      </c>
      <c r="E65" s="17">
        <v>17443</v>
      </c>
      <c r="F65" s="225" t="s">
        <v>168</v>
      </c>
      <c r="G65" s="110"/>
      <c r="H65" s="111">
        <v>5</v>
      </c>
      <c r="I65" s="112">
        <f t="shared" ref="I65:I72" si="51">IF(H65=0,,IF(H65&gt;10,,11-(H65)))</f>
        <v>6</v>
      </c>
      <c r="J65" s="110"/>
      <c r="K65" s="113" t="s">
        <v>299</v>
      </c>
      <c r="L65" s="112">
        <f t="shared" ref="L65:L72" si="52">IF(K65=0,,IF(K65&gt;10,,11-(K65)))</f>
        <v>0</v>
      </c>
      <c r="M65" s="110"/>
      <c r="N65" s="113">
        <v>2</v>
      </c>
      <c r="O65" s="112">
        <f t="shared" ref="O65:O72" si="53">IF(N65=0,,IF(N65&gt;10,,11-(N65)))</f>
        <v>9</v>
      </c>
      <c r="P65" s="114"/>
      <c r="Q65" s="21">
        <f t="shared" ref="Q65:Q72" si="54">O65+L65+I65</f>
        <v>15</v>
      </c>
      <c r="R65" s="22">
        <v>4</v>
      </c>
      <c r="S65" s="115" t="str">
        <f>IF(SUM(G65+J65+M65)=0,"-","Q"&amp;COUNT(G65,J65,M65))</f>
        <v>-</v>
      </c>
    </row>
    <row r="66" spans="2:19" s="4" customFormat="1" ht="19.5" customHeight="1" x14ac:dyDescent="0.15">
      <c r="B66" s="226">
        <v>45</v>
      </c>
      <c r="C66" s="225" t="s">
        <v>222</v>
      </c>
      <c r="D66" s="225" t="s">
        <v>223</v>
      </c>
      <c r="E66" s="17">
        <v>18516</v>
      </c>
      <c r="F66" s="225" t="s">
        <v>229</v>
      </c>
      <c r="G66" s="110"/>
      <c r="H66" s="111">
        <v>2</v>
      </c>
      <c r="I66" s="112">
        <f t="shared" si="51"/>
        <v>9</v>
      </c>
      <c r="J66" s="110"/>
      <c r="K66" s="113">
        <v>3</v>
      </c>
      <c r="L66" s="112">
        <f t="shared" si="52"/>
        <v>8</v>
      </c>
      <c r="M66" s="110"/>
      <c r="N66" s="113">
        <v>3</v>
      </c>
      <c r="O66" s="112">
        <f t="shared" si="53"/>
        <v>8</v>
      </c>
      <c r="P66" s="114"/>
      <c r="Q66" s="21">
        <f t="shared" si="54"/>
        <v>25</v>
      </c>
      <c r="R66" s="22">
        <v>2</v>
      </c>
      <c r="S66" s="115" t="str">
        <f t="shared" ref="S66:S67" si="55">IF(SUM(G66+J66+M66)=0,"-","Q"&amp;COUNT(G66,J66,M66))</f>
        <v>-</v>
      </c>
    </row>
    <row r="67" spans="2:19" s="4" customFormat="1" ht="19.5" customHeight="1" x14ac:dyDescent="0.15">
      <c r="B67" s="226">
        <v>46</v>
      </c>
      <c r="C67" s="225" t="s">
        <v>293</v>
      </c>
      <c r="D67" s="225" t="s">
        <v>224</v>
      </c>
      <c r="E67" s="17"/>
      <c r="F67" s="225" t="s">
        <v>230</v>
      </c>
      <c r="G67" s="110"/>
      <c r="H67" s="111"/>
      <c r="I67" s="112">
        <f t="shared" si="51"/>
        <v>0</v>
      </c>
      <c r="J67" s="110"/>
      <c r="K67" s="113"/>
      <c r="L67" s="112">
        <f t="shared" si="52"/>
        <v>0</v>
      </c>
      <c r="M67" s="110"/>
      <c r="N67" s="113"/>
      <c r="O67" s="112">
        <f t="shared" si="53"/>
        <v>0</v>
      </c>
      <c r="P67" s="114"/>
      <c r="Q67" s="21">
        <f t="shared" si="54"/>
        <v>0</v>
      </c>
      <c r="R67" s="22"/>
      <c r="S67" s="115" t="str">
        <f t="shared" si="55"/>
        <v>-</v>
      </c>
    </row>
    <row r="68" spans="2:19" s="4" customFormat="1" ht="19.5" customHeight="1" x14ac:dyDescent="0.15">
      <c r="B68" s="226">
        <v>47</v>
      </c>
      <c r="C68" s="225" t="s">
        <v>225</v>
      </c>
      <c r="D68" s="225" t="s">
        <v>226</v>
      </c>
      <c r="E68" s="17">
        <v>12156</v>
      </c>
      <c r="F68" s="225" t="s">
        <v>231</v>
      </c>
      <c r="G68" s="110"/>
      <c r="H68" s="111">
        <v>3</v>
      </c>
      <c r="I68" s="112">
        <f t="shared" si="51"/>
        <v>8</v>
      </c>
      <c r="J68" s="110" t="s">
        <v>301</v>
      </c>
      <c r="K68" s="113">
        <v>1</v>
      </c>
      <c r="L68" s="112">
        <f t="shared" si="52"/>
        <v>10</v>
      </c>
      <c r="M68" s="110" t="s">
        <v>301</v>
      </c>
      <c r="N68" s="113">
        <v>1</v>
      </c>
      <c r="O68" s="112">
        <f t="shared" si="53"/>
        <v>10</v>
      </c>
      <c r="P68" s="114"/>
      <c r="Q68" s="21">
        <f t="shared" si="54"/>
        <v>28</v>
      </c>
      <c r="R68" s="22">
        <v>1</v>
      </c>
      <c r="S68" s="115">
        <v>2</v>
      </c>
    </row>
    <row r="69" spans="2:19" s="4" customFormat="1" ht="19.5" customHeight="1" x14ac:dyDescent="0.15">
      <c r="B69" s="226">
        <v>48</v>
      </c>
      <c r="C69" s="225" t="s">
        <v>233</v>
      </c>
      <c r="D69" s="225" t="s">
        <v>227</v>
      </c>
      <c r="E69" s="17">
        <v>23314</v>
      </c>
      <c r="F69" s="225" t="s">
        <v>169</v>
      </c>
      <c r="G69" s="110"/>
      <c r="H69" s="111">
        <v>4</v>
      </c>
      <c r="I69" s="112">
        <f t="shared" si="51"/>
        <v>7</v>
      </c>
      <c r="J69" s="110"/>
      <c r="K69" s="113">
        <v>4</v>
      </c>
      <c r="L69" s="112">
        <f t="shared" si="52"/>
        <v>7</v>
      </c>
      <c r="M69" s="110"/>
      <c r="N69" s="113"/>
      <c r="O69" s="112">
        <f t="shared" si="53"/>
        <v>0</v>
      </c>
      <c r="P69" s="114"/>
      <c r="Q69" s="21">
        <f t="shared" si="54"/>
        <v>14</v>
      </c>
      <c r="R69" s="22">
        <v>5</v>
      </c>
      <c r="S69" s="115" t="str">
        <f>IF(SUM(G69+J69+M69)=0,"-","Q"&amp;COUNT(G69,J69,M69))</f>
        <v>-</v>
      </c>
    </row>
    <row r="70" spans="2:19" s="4" customFormat="1" ht="19.5" customHeight="1" x14ac:dyDescent="0.15">
      <c r="B70" s="226">
        <v>49</v>
      </c>
      <c r="C70" s="225" t="s">
        <v>234</v>
      </c>
      <c r="D70" s="225" t="s">
        <v>228</v>
      </c>
      <c r="E70" s="17">
        <v>10522</v>
      </c>
      <c r="F70" s="225" t="s">
        <v>232</v>
      </c>
      <c r="G70" s="110" t="s">
        <v>301</v>
      </c>
      <c r="H70" s="111">
        <v>1</v>
      </c>
      <c r="I70" s="112">
        <f t="shared" si="51"/>
        <v>10</v>
      </c>
      <c r="J70" s="110"/>
      <c r="K70" s="113">
        <v>2</v>
      </c>
      <c r="L70" s="112">
        <f t="shared" si="52"/>
        <v>9</v>
      </c>
      <c r="M70" s="110"/>
      <c r="N70" s="113"/>
      <c r="O70" s="112">
        <f t="shared" si="53"/>
        <v>0</v>
      </c>
      <c r="P70" s="114"/>
      <c r="Q70" s="21">
        <f t="shared" si="54"/>
        <v>19</v>
      </c>
      <c r="R70" s="22">
        <v>3</v>
      </c>
      <c r="S70" s="115">
        <v>1</v>
      </c>
    </row>
    <row r="71" spans="2:19" s="4" customFormat="1" ht="19.5" customHeight="1" x14ac:dyDescent="0.15">
      <c r="B71" s="15"/>
      <c r="C71" s="29"/>
      <c r="D71" s="30"/>
      <c r="E71" s="17"/>
      <c r="F71" s="16"/>
      <c r="G71" s="110"/>
      <c r="H71" s="111"/>
      <c r="I71" s="112">
        <f t="shared" si="51"/>
        <v>0</v>
      </c>
      <c r="J71" s="110"/>
      <c r="K71" s="113"/>
      <c r="L71" s="112">
        <f t="shared" si="52"/>
        <v>0</v>
      </c>
      <c r="M71" s="110"/>
      <c r="N71" s="113"/>
      <c r="O71" s="112">
        <f t="shared" si="53"/>
        <v>0</v>
      </c>
      <c r="P71" s="114"/>
      <c r="Q71" s="21">
        <f t="shared" si="54"/>
        <v>0</v>
      </c>
      <c r="R71" s="22"/>
      <c r="S71" s="115" t="str">
        <f t="shared" ref="S71" si="56">IF(SUM(G71+J71+M71)=0,"-","Q"&amp;COUNT(G71,J71,M71))</f>
        <v>-</v>
      </c>
    </row>
    <row r="72" spans="2:19" s="4" customFormat="1" ht="19.5" customHeight="1" x14ac:dyDescent="0.15">
      <c r="B72" s="15"/>
      <c r="C72" s="29"/>
      <c r="D72" s="30"/>
      <c r="E72" s="17"/>
      <c r="F72" s="16"/>
      <c r="G72" s="110"/>
      <c r="H72" s="111"/>
      <c r="I72" s="112">
        <f t="shared" si="51"/>
        <v>0</v>
      </c>
      <c r="J72" s="110"/>
      <c r="K72" s="113"/>
      <c r="L72" s="112">
        <f t="shared" si="52"/>
        <v>0</v>
      </c>
      <c r="M72" s="110"/>
      <c r="N72" s="113"/>
      <c r="O72" s="112">
        <f t="shared" si="53"/>
        <v>0</v>
      </c>
      <c r="P72" s="114"/>
      <c r="Q72" s="21">
        <f t="shared" si="54"/>
        <v>0</v>
      </c>
      <c r="R72" s="22"/>
      <c r="S72" s="115" t="str">
        <f t="shared" ref="S72" si="57">IF(SUM(G72+J72+M72)=0,"-","Q"&amp;COUNT(G72,J72,M72))</f>
        <v>-</v>
      </c>
    </row>
    <row r="74" spans="2:19" s="4" customFormat="1" ht="19.5" customHeight="1" x14ac:dyDescent="0.15">
      <c r="B74" s="56"/>
      <c r="C74" s="179" t="s">
        <v>235</v>
      </c>
      <c r="D74" s="58"/>
      <c r="E74" s="59"/>
      <c r="F74" s="180"/>
      <c r="G74" s="109"/>
      <c r="H74" s="248"/>
      <c r="I74" s="249"/>
      <c r="J74" s="109"/>
      <c r="K74" s="248"/>
      <c r="L74" s="249"/>
      <c r="M74" s="109"/>
      <c r="N74" s="248"/>
      <c r="O74" s="249"/>
      <c r="Q74" s="250"/>
      <c r="R74" s="251"/>
      <c r="S74" s="109"/>
    </row>
    <row r="75" spans="2:19" s="4" customFormat="1" ht="19.5" customHeight="1" x14ac:dyDescent="0.15">
      <c r="B75" s="226">
        <v>50</v>
      </c>
      <c r="C75" s="225" t="s">
        <v>294</v>
      </c>
      <c r="D75" s="225" t="s">
        <v>236</v>
      </c>
      <c r="E75" s="17"/>
      <c r="F75" s="225" t="s">
        <v>244</v>
      </c>
      <c r="G75" s="110"/>
      <c r="H75" s="111"/>
      <c r="I75" s="112">
        <f t="shared" ref="I75:I80" si="58">IF(H75=0,,IF(H75&gt;10,,11-(H75)))</f>
        <v>0</v>
      </c>
      <c r="J75" s="110"/>
      <c r="K75" s="113"/>
      <c r="L75" s="112">
        <f t="shared" ref="L75:L80" si="59">IF(K75=0,,IF(K75&gt;10,,11-(K75)))</f>
        <v>0</v>
      </c>
      <c r="M75" s="110"/>
      <c r="N75" s="113"/>
      <c r="O75" s="112">
        <f t="shared" ref="O75:O80" si="60">IF(N75=0,,IF(N75&gt;10,,11-(N75)))</f>
        <v>0</v>
      </c>
      <c r="P75" s="114"/>
      <c r="Q75" s="21">
        <f t="shared" ref="Q75:Q80" si="61">O75+L75+I75</f>
        <v>0</v>
      </c>
      <c r="R75" s="22"/>
      <c r="S75" s="115" t="str">
        <f>IF(SUM(G75+J75+M75)=0,"-","Q"&amp;COUNT(G75,J75,M75))</f>
        <v>-</v>
      </c>
    </row>
    <row r="76" spans="2:19" s="4" customFormat="1" ht="19.5" customHeight="1" x14ac:dyDescent="0.15">
      <c r="B76" s="226">
        <v>51</v>
      </c>
      <c r="C76" s="225" t="s">
        <v>300</v>
      </c>
      <c r="D76" s="225" t="s">
        <v>237</v>
      </c>
      <c r="E76" s="17"/>
      <c r="F76" s="225" t="s">
        <v>245</v>
      </c>
      <c r="G76" s="110"/>
      <c r="H76" s="111"/>
      <c r="I76" s="112">
        <f t="shared" si="58"/>
        <v>0</v>
      </c>
      <c r="J76" s="110"/>
      <c r="K76" s="113"/>
      <c r="L76" s="112">
        <f t="shared" si="59"/>
        <v>0</v>
      </c>
      <c r="M76" s="110"/>
      <c r="N76" s="113"/>
      <c r="O76" s="112">
        <f t="shared" si="60"/>
        <v>0</v>
      </c>
      <c r="P76" s="114"/>
      <c r="Q76" s="21">
        <f t="shared" si="61"/>
        <v>0</v>
      </c>
      <c r="R76" s="22"/>
      <c r="S76" s="115" t="str">
        <f t="shared" ref="S76:S78" si="62">IF(SUM(G76+J76+M76)=0,"-","Q"&amp;COUNT(G76,J76,M76))</f>
        <v>-</v>
      </c>
    </row>
    <row r="77" spans="2:19" s="4" customFormat="1" ht="19.5" customHeight="1" x14ac:dyDescent="0.15">
      <c r="B77" s="226">
        <v>52</v>
      </c>
      <c r="C77" s="227" t="s">
        <v>238</v>
      </c>
      <c r="D77" s="225" t="s">
        <v>239</v>
      </c>
      <c r="E77" s="17"/>
      <c r="F77" s="225" t="s">
        <v>246</v>
      </c>
      <c r="G77" s="110"/>
      <c r="H77" s="111">
        <v>1</v>
      </c>
      <c r="I77" s="112">
        <f t="shared" si="58"/>
        <v>10</v>
      </c>
      <c r="J77" s="110"/>
      <c r="K77" s="113">
        <v>1</v>
      </c>
      <c r="L77" s="112">
        <f t="shared" si="59"/>
        <v>10</v>
      </c>
      <c r="M77" s="110" t="s">
        <v>301</v>
      </c>
      <c r="N77" s="113">
        <v>1</v>
      </c>
      <c r="O77" s="112">
        <f t="shared" si="60"/>
        <v>10</v>
      </c>
      <c r="P77" s="114"/>
      <c r="Q77" s="21">
        <f t="shared" si="61"/>
        <v>30</v>
      </c>
      <c r="R77" s="22">
        <v>1</v>
      </c>
      <c r="S77" s="115" t="e">
        <f t="shared" si="62"/>
        <v>#VALUE!</v>
      </c>
    </row>
    <row r="78" spans="2:19" s="4" customFormat="1" ht="19.5" customHeight="1" x14ac:dyDescent="0.15">
      <c r="B78" s="226">
        <v>53</v>
      </c>
      <c r="C78" s="225" t="s">
        <v>240</v>
      </c>
      <c r="D78" s="225" t="s">
        <v>241</v>
      </c>
      <c r="E78" s="17"/>
      <c r="F78" s="225" t="s">
        <v>247</v>
      </c>
      <c r="G78" s="110"/>
      <c r="H78" s="111">
        <v>2</v>
      </c>
      <c r="I78" s="112">
        <f t="shared" si="58"/>
        <v>9</v>
      </c>
      <c r="J78" s="110"/>
      <c r="K78" s="113" t="s">
        <v>299</v>
      </c>
      <c r="L78" s="112">
        <f t="shared" si="59"/>
        <v>0</v>
      </c>
      <c r="M78" s="110" t="s">
        <v>301</v>
      </c>
      <c r="N78" s="113">
        <v>2</v>
      </c>
      <c r="O78" s="112">
        <f t="shared" si="60"/>
        <v>9</v>
      </c>
      <c r="P78" s="114"/>
      <c r="Q78" s="21">
        <f t="shared" si="61"/>
        <v>18</v>
      </c>
      <c r="R78" s="22">
        <v>2</v>
      </c>
      <c r="S78" s="115" t="e">
        <f t="shared" si="62"/>
        <v>#VALUE!</v>
      </c>
    </row>
    <row r="79" spans="2:19" s="4" customFormat="1" ht="19.5" customHeight="1" x14ac:dyDescent="0.15">
      <c r="B79" s="226">
        <v>54</v>
      </c>
      <c r="C79" s="225" t="s">
        <v>242</v>
      </c>
      <c r="D79" s="225" t="s">
        <v>243</v>
      </c>
      <c r="E79" s="17"/>
      <c r="F79" s="225" t="s">
        <v>157</v>
      </c>
      <c r="G79" s="110"/>
      <c r="H79" s="111" t="s">
        <v>299</v>
      </c>
      <c r="I79" s="112">
        <f t="shared" si="58"/>
        <v>0</v>
      </c>
      <c r="J79" s="110"/>
      <c r="K79" s="113">
        <v>2</v>
      </c>
      <c r="L79" s="112">
        <f t="shared" si="59"/>
        <v>9</v>
      </c>
      <c r="M79" s="110"/>
      <c r="N79" s="113">
        <v>3</v>
      </c>
      <c r="O79" s="112">
        <f t="shared" si="60"/>
        <v>8</v>
      </c>
      <c r="P79" s="114"/>
      <c r="Q79" s="21">
        <f t="shared" si="61"/>
        <v>17</v>
      </c>
      <c r="R79" s="22">
        <v>3</v>
      </c>
      <c r="S79" s="115" t="str">
        <f>IF(SUM(G79+J79+M79)=0,"-","Q"&amp;COUNT(G79,J79,M79))</f>
        <v>-</v>
      </c>
    </row>
    <row r="80" spans="2:19" s="4" customFormat="1" ht="19.5" customHeight="1" x14ac:dyDescent="0.15">
      <c r="B80" s="15"/>
      <c r="C80" s="29"/>
      <c r="D80" s="30"/>
      <c r="E80" s="17"/>
      <c r="F80" s="16"/>
      <c r="G80" s="110"/>
      <c r="H80" s="111"/>
      <c r="I80" s="112">
        <f t="shared" si="58"/>
        <v>0</v>
      </c>
      <c r="J80" s="110"/>
      <c r="K80" s="113"/>
      <c r="L80" s="112">
        <f t="shared" si="59"/>
        <v>0</v>
      </c>
      <c r="M80" s="110"/>
      <c r="N80" s="113"/>
      <c r="O80" s="112">
        <f t="shared" si="60"/>
        <v>0</v>
      </c>
      <c r="P80" s="114"/>
      <c r="Q80" s="21">
        <f t="shared" si="61"/>
        <v>0</v>
      </c>
      <c r="R80" s="22"/>
      <c r="S80" s="115" t="str">
        <f t="shared" ref="S80" si="63">IF(SUM(G80+J80+M80)=0,"-","Q"&amp;COUNT(G80,J80,M80))</f>
        <v>-</v>
      </c>
    </row>
    <row r="82" spans="2:19" s="4" customFormat="1" ht="19.5" customHeight="1" x14ac:dyDescent="0.15">
      <c r="B82" s="56"/>
      <c r="C82" s="179" t="s">
        <v>248</v>
      </c>
      <c r="D82" s="58"/>
      <c r="E82" s="59"/>
      <c r="F82" s="180"/>
      <c r="G82" s="109"/>
      <c r="H82" s="248"/>
      <c r="I82" s="249"/>
      <c r="J82" s="109"/>
      <c r="K82" s="248"/>
      <c r="L82" s="249"/>
      <c r="M82" s="109"/>
      <c r="N82" s="248"/>
      <c r="O82" s="249"/>
      <c r="Q82" s="250"/>
      <c r="R82" s="251"/>
      <c r="S82" s="109"/>
    </row>
    <row r="83" spans="2:19" s="4" customFormat="1" ht="19.5" customHeight="1" x14ac:dyDescent="0.15">
      <c r="B83" s="228">
        <v>56</v>
      </c>
      <c r="C83" s="229" t="s">
        <v>134</v>
      </c>
      <c r="D83" s="229" t="s">
        <v>249</v>
      </c>
      <c r="E83" s="17"/>
      <c r="F83" s="229" t="s">
        <v>271</v>
      </c>
      <c r="G83" s="110"/>
      <c r="H83" s="111" t="s">
        <v>299</v>
      </c>
      <c r="I83" s="112">
        <f t="shared" ref="I83:I93" si="64">IF(H83=0,,IF(H83&gt;10,,11-(H83)))</f>
        <v>0</v>
      </c>
      <c r="J83" s="110"/>
      <c r="K83" s="113">
        <v>7</v>
      </c>
      <c r="L83" s="112">
        <f t="shared" ref="L83:L93" si="65">IF(K83=0,,IF(K83&gt;10,,11-(K83)))</f>
        <v>4</v>
      </c>
      <c r="M83" s="110"/>
      <c r="N83" s="113"/>
      <c r="O83" s="112">
        <f t="shared" ref="O83:O93" si="66">IF(N83=0,,IF(N83&gt;10,,11-(N83)))</f>
        <v>0</v>
      </c>
      <c r="P83" s="114"/>
      <c r="Q83" s="21">
        <f t="shared" ref="Q83:Q93" si="67">O83+L83+I83</f>
        <v>4</v>
      </c>
      <c r="R83" s="22"/>
      <c r="S83" s="115" t="str">
        <f>IF(SUM(G83+J83+M83)=0,"-","Q"&amp;COUNT(G83,J83,M83))</f>
        <v>-</v>
      </c>
    </row>
    <row r="84" spans="2:19" s="4" customFormat="1" ht="19.5" customHeight="1" x14ac:dyDescent="0.15">
      <c r="B84" s="226">
        <v>57</v>
      </c>
      <c r="C84" s="225" t="s">
        <v>250</v>
      </c>
      <c r="D84" s="225" t="s">
        <v>251</v>
      </c>
      <c r="E84" s="17"/>
      <c r="F84" s="225" t="s">
        <v>272</v>
      </c>
      <c r="G84" s="110"/>
      <c r="H84" s="111">
        <v>1</v>
      </c>
      <c r="I84" s="112">
        <f t="shared" si="64"/>
        <v>10</v>
      </c>
      <c r="J84" s="110"/>
      <c r="K84" s="113">
        <v>10</v>
      </c>
      <c r="L84" s="112">
        <f t="shared" si="65"/>
        <v>1</v>
      </c>
      <c r="M84" s="110"/>
      <c r="N84" s="113"/>
      <c r="O84" s="112">
        <f t="shared" si="66"/>
        <v>0</v>
      </c>
      <c r="P84" s="114"/>
      <c r="Q84" s="21">
        <f t="shared" si="67"/>
        <v>11</v>
      </c>
      <c r="R84" s="22">
        <v>7</v>
      </c>
      <c r="S84" s="115" t="str">
        <f t="shared" ref="S84:S86" si="68">IF(SUM(G84+J84+M84)=0,"-","Q"&amp;COUNT(G84,J84,M84))</f>
        <v>-</v>
      </c>
    </row>
    <row r="85" spans="2:19" s="4" customFormat="1" ht="19.5" customHeight="1" x14ac:dyDescent="0.15">
      <c r="B85" s="226">
        <v>58</v>
      </c>
      <c r="C85" s="225" t="s">
        <v>252</v>
      </c>
      <c r="D85" s="225" t="s">
        <v>253</v>
      </c>
      <c r="E85" s="17"/>
      <c r="F85" s="225" t="s">
        <v>188</v>
      </c>
      <c r="G85" s="110"/>
      <c r="H85" s="111" t="s">
        <v>299</v>
      </c>
      <c r="I85" s="112">
        <f t="shared" si="64"/>
        <v>0</v>
      </c>
      <c r="J85" s="110"/>
      <c r="K85" s="113"/>
      <c r="L85" s="112">
        <f t="shared" si="65"/>
        <v>0</v>
      </c>
      <c r="M85" s="110"/>
      <c r="N85" s="113" t="s">
        <v>299</v>
      </c>
      <c r="O85" s="112">
        <f t="shared" si="66"/>
        <v>0</v>
      </c>
      <c r="P85" s="114"/>
      <c r="Q85" s="21">
        <f t="shared" si="67"/>
        <v>0</v>
      </c>
      <c r="R85" s="22"/>
      <c r="S85" s="115" t="str">
        <f t="shared" si="68"/>
        <v>-</v>
      </c>
    </row>
    <row r="86" spans="2:19" s="4" customFormat="1" ht="19.5" customHeight="1" x14ac:dyDescent="0.15">
      <c r="B86" s="226">
        <v>59</v>
      </c>
      <c r="C86" s="225" t="s">
        <v>254</v>
      </c>
      <c r="D86" s="225" t="s">
        <v>255</v>
      </c>
      <c r="E86" s="17"/>
      <c r="F86" s="225" t="s">
        <v>273</v>
      </c>
      <c r="G86" s="110"/>
      <c r="H86" s="111">
        <v>7</v>
      </c>
      <c r="I86" s="112">
        <f t="shared" si="64"/>
        <v>4</v>
      </c>
      <c r="J86" s="110"/>
      <c r="K86" s="113">
        <v>1</v>
      </c>
      <c r="L86" s="112">
        <f t="shared" si="65"/>
        <v>10</v>
      </c>
      <c r="M86" s="110" t="s">
        <v>301</v>
      </c>
      <c r="N86" s="113">
        <v>2</v>
      </c>
      <c r="O86" s="112">
        <f t="shared" si="66"/>
        <v>9</v>
      </c>
      <c r="P86" s="114"/>
      <c r="Q86" s="21">
        <f t="shared" si="67"/>
        <v>23</v>
      </c>
      <c r="R86" s="22">
        <v>2</v>
      </c>
      <c r="S86" s="115" t="e">
        <f t="shared" si="68"/>
        <v>#VALUE!</v>
      </c>
    </row>
    <row r="87" spans="2:19" s="4" customFormat="1" ht="19.5" customHeight="1" x14ac:dyDescent="0.15">
      <c r="B87" s="226">
        <v>60</v>
      </c>
      <c r="C87" s="225" t="s">
        <v>194</v>
      </c>
      <c r="D87" s="225" t="s">
        <v>256</v>
      </c>
      <c r="E87" s="17"/>
      <c r="F87" s="225" t="s">
        <v>274</v>
      </c>
      <c r="G87" s="110"/>
      <c r="H87" s="111" t="s">
        <v>299</v>
      </c>
      <c r="I87" s="112">
        <f t="shared" si="64"/>
        <v>0</v>
      </c>
      <c r="J87" s="110"/>
      <c r="K87" s="113">
        <v>9</v>
      </c>
      <c r="L87" s="112">
        <f t="shared" si="65"/>
        <v>2</v>
      </c>
      <c r="M87" s="110"/>
      <c r="N87" s="113"/>
      <c r="O87" s="112">
        <f t="shared" si="66"/>
        <v>0</v>
      </c>
      <c r="P87" s="114"/>
      <c r="Q87" s="21">
        <f t="shared" si="67"/>
        <v>2</v>
      </c>
      <c r="R87" s="22"/>
      <c r="S87" s="115" t="str">
        <f>IF(SUM(G87+J87+M87)=0,"-","Q"&amp;COUNT(G87,J87,M87))</f>
        <v>-</v>
      </c>
    </row>
    <row r="88" spans="2:19" s="4" customFormat="1" ht="19.5" customHeight="1" x14ac:dyDescent="0.15">
      <c r="B88" s="226">
        <v>61</v>
      </c>
      <c r="C88" s="225" t="s">
        <v>257</v>
      </c>
      <c r="D88" s="225" t="s">
        <v>258</v>
      </c>
      <c r="E88" s="17"/>
      <c r="F88" s="225" t="s">
        <v>158</v>
      </c>
      <c r="G88" s="110"/>
      <c r="H88" s="111" t="s">
        <v>299</v>
      </c>
      <c r="I88" s="112">
        <f t="shared" si="64"/>
        <v>0</v>
      </c>
      <c r="J88" s="110"/>
      <c r="K88" s="113"/>
      <c r="L88" s="112">
        <f t="shared" si="65"/>
        <v>0</v>
      </c>
      <c r="M88" s="110" t="s">
        <v>301</v>
      </c>
      <c r="N88" s="113">
        <v>6</v>
      </c>
      <c r="O88" s="112">
        <f t="shared" si="66"/>
        <v>5</v>
      </c>
      <c r="P88" s="114"/>
      <c r="Q88" s="21">
        <f t="shared" si="67"/>
        <v>5</v>
      </c>
      <c r="R88" s="22">
        <v>10</v>
      </c>
      <c r="S88" s="115" t="e">
        <f t="shared" ref="S88:S90" si="69">IF(SUM(G88+J88+M88)=0,"-","Q"&amp;COUNT(G88,J88,M88))</f>
        <v>#VALUE!</v>
      </c>
    </row>
    <row r="89" spans="2:19" s="4" customFormat="1" ht="19.5" customHeight="1" x14ac:dyDescent="0.15">
      <c r="B89" s="226">
        <v>62</v>
      </c>
      <c r="C89" s="225" t="s">
        <v>259</v>
      </c>
      <c r="D89" s="225" t="s">
        <v>260</v>
      </c>
      <c r="E89" s="17"/>
      <c r="F89" s="225" t="s">
        <v>275</v>
      </c>
      <c r="G89" s="110"/>
      <c r="H89" s="111">
        <v>3</v>
      </c>
      <c r="I89" s="112">
        <f t="shared" si="64"/>
        <v>8</v>
      </c>
      <c r="J89" s="110"/>
      <c r="K89" s="113">
        <v>3</v>
      </c>
      <c r="L89" s="112">
        <f t="shared" si="65"/>
        <v>8</v>
      </c>
      <c r="M89" s="110" t="s">
        <v>301</v>
      </c>
      <c r="N89" s="113">
        <v>5</v>
      </c>
      <c r="O89" s="112">
        <f t="shared" si="66"/>
        <v>6</v>
      </c>
      <c r="P89" s="114"/>
      <c r="Q89" s="21">
        <f t="shared" si="67"/>
        <v>22</v>
      </c>
      <c r="R89" s="22">
        <v>4</v>
      </c>
      <c r="S89" s="115" t="e">
        <f t="shared" si="69"/>
        <v>#VALUE!</v>
      </c>
    </row>
    <row r="90" spans="2:19" s="4" customFormat="1" ht="19.5" customHeight="1" x14ac:dyDescent="0.15">
      <c r="B90" s="226">
        <v>63</v>
      </c>
      <c r="C90" s="225" t="s">
        <v>261</v>
      </c>
      <c r="D90" s="225" t="s">
        <v>262</v>
      </c>
      <c r="E90" s="17"/>
      <c r="F90" s="225" t="s">
        <v>157</v>
      </c>
      <c r="G90" s="110"/>
      <c r="H90" s="111">
        <v>2</v>
      </c>
      <c r="I90" s="112">
        <f t="shared" si="64"/>
        <v>9</v>
      </c>
      <c r="J90" s="110"/>
      <c r="K90" s="113">
        <v>5</v>
      </c>
      <c r="L90" s="112">
        <f t="shared" si="65"/>
        <v>6</v>
      </c>
      <c r="M90" s="110" t="s">
        <v>301</v>
      </c>
      <c r="N90" s="113">
        <v>4</v>
      </c>
      <c r="O90" s="112">
        <f t="shared" si="66"/>
        <v>7</v>
      </c>
      <c r="P90" s="114"/>
      <c r="Q90" s="21">
        <f t="shared" si="67"/>
        <v>22</v>
      </c>
      <c r="R90" s="22">
        <v>3</v>
      </c>
      <c r="S90" s="115" t="e">
        <f t="shared" si="69"/>
        <v>#VALUE!</v>
      </c>
    </row>
    <row r="91" spans="2:19" s="4" customFormat="1" ht="19.5" customHeight="1" x14ac:dyDescent="0.15">
      <c r="B91" s="226">
        <v>64</v>
      </c>
      <c r="C91" s="225" t="s">
        <v>177</v>
      </c>
      <c r="D91" s="225" t="s">
        <v>263</v>
      </c>
      <c r="E91" s="17"/>
      <c r="F91" s="225" t="s">
        <v>187</v>
      </c>
      <c r="G91" s="110"/>
      <c r="H91" s="111">
        <v>6</v>
      </c>
      <c r="I91" s="112">
        <f t="shared" si="64"/>
        <v>5</v>
      </c>
      <c r="J91" s="110"/>
      <c r="K91" s="113">
        <v>2</v>
      </c>
      <c r="L91" s="112">
        <f t="shared" si="65"/>
        <v>9</v>
      </c>
      <c r="M91" s="110" t="s">
        <v>301</v>
      </c>
      <c r="N91" s="113">
        <v>1</v>
      </c>
      <c r="O91" s="112">
        <f t="shared" si="66"/>
        <v>10</v>
      </c>
      <c r="P91" s="114"/>
      <c r="Q91" s="21">
        <f t="shared" si="67"/>
        <v>24</v>
      </c>
      <c r="R91" s="22">
        <v>1</v>
      </c>
      <c r="S91" s="115" t="e">
        <f>IF(SUM(G91+J91+M91)=0,"-","Q"&amp;COUNT(G91,J91,M91))</f>
        <v>#VALUE!</v>
      </c>
    </row>
    <row r="92" spans="2:19" s="4" customFormat="1" ht="19.5" customHeight="1" x14ac:dyDescent="0.15">
      <c r="B92" s="226">
        <v>65</v>
      </c>
      <c r="C92" s="225" t="s">
        <v>264</v>
      </c>
      <c r="D92" s="225" t="s">
        <v>265</v>
      </c>
      <c r="E92" s="17"/>
      <c r="F92" s="225" t="s">
        <v>276</v>
      </c>
      <c r="G92" s="110"/>
      <c r="H92" s="111">
        <v>8</v>
      </c>
      <c r="I92" s="112">
        <f t="shared" si="64"/>
        <v>3</v>
      </c>
      <c r="J92" s="110"/>
      <c r="K92" s="113">
        <v>8</v>
      </c>
      <c r="L92" s="112">
        <f t="shared" si="65"/>
        <v>3</v>
      </c>
      <c r="M92" s="110"/>
      <c r="N92" s="113">
        <v>7</v>
      </c>
      <c r="O92" s="112">
        <f t="shared" si="66"/>
        <v>4</v>
      </c>
      <c r="P92" s="114"/>
      <c r="Q92" s="21">
        <f t="shared" si="67"/>
        <v>10</v>
      </c>
      <c r="R92" s="22">
        <v>8</v>
      </c>
      <c r="S92" s="115" t="str">
        <f t="shared" ref="S92:S97" si="70">IF(SUM(G92+J92+M92)=0,"-","Q"&amp;COUNT(G92,J92,M92))</f>
        <v>-</v>
      </c>
    </row>
    <row r="93" spans="2:19" s="4" customFormat="1" ht="19.5" customHeight="1" x14ac:dyDescent="0.15">
      <c r="B93" s="226">
        <v>66</v>
      </c>
      <c r="C93" s="225"/>
      <c r="D93" s="225"/>
      <c r="E93" s="17"/>
      <c r="F93" s="225"/>
      <c r="G93" s="110"/>
      <c r="H93" s="111"/>
      <c r="I93" s="112">
        <f t="shared" si="64"/>
        <v>0</v>
      </c>
      <c r="J93" s="110"/>
      <c r="K93" s="113"/>
      <c r="L93" s="112">
        <f t="shared" si="65"/>
        <v>0</v>
      </c>
      <c r="M93" s="110"/>
      <c r="N93" s="113"/>
      <c r="O93" s="112">
        <f t="shared" si="66"/>
        <v>0</v>
      </c>
      <c r="P93" s="114"/>
      <c r="Q93" s="21">
        <f t="shared" si="67"/>
        <v>0</v>
      </c>
      <c r="R93" s="22"/>
      <c r="S93" s="115" t="str">
        <f t="shared" si="70"/>
        <v>-</v>
      </c>
    </row>
    <row r="94" spans="2:19" s="4" customFormat="1" ht="19.5" customHeight="1" x14ac:dyDescent="0.15">
      <c r="B94" s="226">
        <v>67</v>
      </c>
      <c r="C94" s="225" t="s">
        <v>215</v>
      </c>
      <c r="D94" s="225" t="s">
        <v>266</v>
      </c>
      <c r="E94" s="17"/>
      <c r="F94" s="225" t="s">
        <v>218</v>
      </c>
      <c r="G94" s="110"/>
      <c r="H94" s="111">
        <v>5</v>
      </c>
      <c r="I94" s="112">
        <f t="shared" ref="I94:I95" si="71">IF(H94=0,,IF(H94&gt;10,,11-(H94)))</f>
        <v>6</v>
      </c>
      <c r="J94" s="110"/>
      <c r="K94" s="113"/>
      <c r="L94" s="112">
        <f t="shared" ref="L94:L95" si="72">IF(K94=0,,IF(K94&gt;10,,11-(K94)))</f>
        <v>0</v>
      </c>
      <c r="M94" s="110" t="s">
        <v>301</v>
      </c>
      <c r="N94" s="113">
        <v>3</v>
      </c>
      <c r="O94" s="112">
        <f t="shared" ref="O94:O95" si="73">IF(N94=0,,IF(N94&gt;10,,11-(N94)))</f>
        <v>8</v>
      </c>
      <c r="P94" s="114"/>
      <c r="Q94" s="21">
        <f t="shared" ref="Q94:Q95" si="74">O94+L94+I94</f>
        <v>14</v>
      </c>
      <c r="R94" s="22">
        <v>5</v>
      </c>
      <c r="S94" s="115" t="e">
        <f>IF(SUM(G94+J94+M94)=0,"-","Q"&amp;COUNT(G94,J94,M94))</f>
        <v>#VALUE!</v>
      </c>
    </row>
    <row r="95" spans="2:19" s="4" customFormat="1" ht="19.5" customHeight="1" x14ac:dyDescent="0.15">
      <c r="B95" s="226">
        <v>68</v>
      </c>
      <c r="C95" s="225" t="s">
        <v>267</v>
      </c>
      <c r="D95" s="225" t="s">
        <v>268</v>
      </c>
      <c r="E95" s="17"/>
      <c r="F95" s="225" t="s">
        <v>188</v>
      </c>
      <c r="G95" s="110"/>
      <c r="H95" s="111" t="s">
        <v>299</v>
      </c>
      <c r="I95" s="112">
        <f t="shared" si="71"/>
        <v>0</v>
      </c>
      <c r="J95" s="110"/>
      <c r="K95" s="113">
        <v>6</v>
      </c>
      <c r="L95" s="112">
        <f t="shared" si="72"/>
        <v>5</v>
      </c>
      <c r="M95" s="110"/>
      <c r="N95" s="113"/>
      <c r="O95" s="112">
        <f t="shared" si="73"/>
        <v>0</v>
      </c>
      <c r="P95" s="114"/>
      <c r="Q95" s="21">
        <f t="shared" si="74"/>
        <v>5</v>
      </c>
      <c r="R95" s="22">
        <v>9</v>
      </c>
      <c r="S95" s="115" t="str">
        <f t="shared" ref="S95" si="75">IF(SUM(G95+J95+M95)=0,"-","Q"&amp;COUNT(G95,J95,M95))</f>
        <v>-</v>
      </c>
    </row>
    <row r="96" spans="2:19" s="4" customFormat="1" ht="19.5" customHeight="1" x14ac:dyDescent="0.15">
      <c r="B96" s="226">
        <v>69</v>
      </c>
      <c r="C96" s="225" t="s">
        <v>269</v>
      </c>
      <c r="D96" s="225" t="s">
        <v>270</v>
      </c>
      <c r="E96" s="17"/>
      <c r="F96" s="225" t="s">
        <v>277</v>
      </c>
      <c r="G96" s="110"/>
      <c r="H96" s="111">
        <v>4</v>
      </c>
      <c r="I96" s="112">
        <f t="shared" ref="I96:I97" si="76">IF(H96=0,,IF(H96&gt;10,,11-(H96)))</f>
        <v>7</v>
      </c>
      <c r="J96" s="110"/>
      <c r="K96" s="113">
        <v>4</v>
      </c>
      <c r="L96" s="112">
        <f t="shared" ref="L96:L97" si="77">IF(K96=0,,IF(K96&gt;10,,11-(K96)))</f>
        <v>7</v>
      </c>
      <c r="M96" s="110"/>
      <c r="N96" s="113"/>
      <c r="O96" s="112">
        <f t="shared" ref="O96:O97" si="78">IF(N96=0,,IF(N96&gt;10,,11-(N96)))</f>
        <v>0</v>
      </c>
      <c r="P96" s="114"/>
      <c r="Q96" s="21">
        <f t="shared" ref="Q96:Q97" si="79">O96+L96+I96</f>
        <v>14</v>
      </c>
      <c r="R96" s="22">
        <v>6</v>
      </c>
      <c r="S96" s="115" t="str">
        <f t="shared" si="70"/>
        <v>-</v>
      </c>
    </row>
    <row r="97" spans="2:19" s="4" customFormat="1" ht="19.5" customHeight="1" x14ac:dyDescent="0.15">
      <c r="B97" s="15"/>
      <c r="C97" s="29"/>
      <c r="D97" s="30"/>
      <c r="E97" s="17"/>
      <c r="F97" s="16"/>
      <c r="G97" s="110"/>
      <c r="H97" s="111"/>
      <c r="I97" s="112">
        <f t="shared" si="76"/>
        <v>0</v>
      </c>
      <c r="J97" s="110"/>
      <c r="K97" s="113"/>
      <c r="L97" s="112">
        <f t="shared" si="77"/>
        <v>0</v>
      </c>
      <c r="M97" s="110"/>
      <c r="N97" s="113"/>
      <c r="O97" s="112">
        <f t="shared" si="78"/>
        <v>0</v>
      </c>
      <c r="P97" s="114"/>
      <c r="Q97" s="21">
        <f t="shared" si="79"/>
        <v>0</v>
      </c>
      <c r="R97" s="22"/>
      <c r="S97" s="115" t="str">
        <f t="shared" si="70"/>
        <v>-</v>
      </c>
    </row>
    <row r="98" spans="2:19" s="4" customFormat="1" ht="19.5" customHeight="1" x14ac:dyDescent="0.15">
      <c r="B98" s="56"/>
      <c r="C98" s="179" t="s">
        <v>278</v>
      </c>
      <c r="D98" s="58"/>
      <c r="E98" s="59"/>
      <c r="F98" s="180"/>
      <c r="G98" s="109"/>
      <c r="H98" s="248"/>
      <c r="I98" s="249"/>
      <c r="J98" s="109"/>
      <c r="K98" s="248"/>
      <c r="L98" s="249"/>
      <c r="M98" s="109"/>
      <c r="N98" s="248"/>
      <c r="O98" s="249"/>
      <c r="Q98" s="250"/>
      <c r="R98" s="251"/>
      <c r="S98" s="109"/>
    </row>
    <row r="99" spans="2:19" s="4" customFormat="1" ht="19.5" customHeight="1" x14ac:dyDescent="0.15">
      <c r="B99" s="226">
        <v>70</v>
      </c>
      <c r="C99" s="225" t="s">
        <v>279</v>
      </c>
      <c r="D99" s="225" t="s">
        <v>280</v>
      </c>
      <c r="E99" s="17"/>
      <c r="F99" s="225" t="s">
        <v>150</v>
      </c>
      <c r="G99" s="110"/>
      <c r="H99" s="111">
        <v>1</v>
      </c>
      <c r="I99" s="112">
        <f t="shared" ref="I99:I105" si="80">IF(H99=0,,IF(H99&gt;10,,11-(H99)))</f>
        <v>10</v>
      </c>
      <c r="J99" s="110"/>
      <c r="K99" s="113">
        <v>5</v>
      </c>
      <c r="L99" s="112">
        <f t="shared" ref="L99:L105" si="81">IF(K99=0,,IF(K99&gt;10,,11-(K99)))</f>
        <v>6</v>
      </c>
      <c r="M99" s="110"/>
      <c r="N99" s="113">
        <v>3</v>
      </c>
      <c r="O99" s="112">
        <f t="shared" ref="O99:O105" si="82">IF(N99=0,,IF(N99&gt;10,,11-(N99)))</f>
        <v>8</v>
      </c>
      <c r="P99" s="114"/>
      <c r="Q99" s="21">
        <f t="shared" ref="Q99:Q105" si="83">O99+L99+I99</f>
        <v>24</v>
      </c>
      <c r="R99" s="22">
        <v>2</v>
      </c>
      <c r="S99" s="115" t="str">
        <f>IF(SUM(G99+J99+M99)=0,"-","Q"&amp;COUNT(G99,J99,M99))</f>
        <v>-</v>
      </c>
    </row>
    <row r="100" spans="2:19" s="4" customFormat="1" ht="19.5" customHeight="1" x14ac:dyDescent="0.15">
      <c r="B100" s="226">
        <v>71</v>
      </c>
      <c r="C100" s="225" t="s">
        <v>281</v>
      </c>
      <c r="D100" s="225" t="s">
        <v>282</v>
      </c>
      <c r="E100" s="17"/>
      <c r="F100" s="225" t="s">
        <v>287</v>
      </c>
      <c r="G100" s="110"/>
      <c r="H100" s="111">
        <v>1</v>
      </c>
      <c r="I100" s="112">
        <f t="shared" si="80"/>
        <v>10</v>
      </c>
      <c r="J100" s="110"/>
      <c r="K100" s="113">
        <v>1</v>
      </c>
      <c r="L100" s="112">
        <f t="shared" si="81"/>
        <v>10</v>
      </c>
      <c r="M100" s="110"/>
      <c r="N100" s="113">
        <v>1</v>
      </c>
      <c r="O100" s="112">
        <f t="shared" si="82"/>
        <v>10</v>
      </c>
      <c r="P100" s="114"/>
      <c r="Q100" s="21">
        <f t="shared" si="83"/>
        <v>30</v>
      </c>
      <c r="R100" s="22">
        <v>1</v>
      </c>
      <c r="S100" s="115" t="str">
        <f t="shared" ref="S100:S102" si="84">IF(SUM(G100+J100+M100)=0,"-","Q"&amp;COUNT(G100,J100,M100))</f>
        <v>-</v>
      </c>
    </row>
    <row r="101" spans="2:19" s="4" customFormat="1" ht="19.5" customHeight="1" x14ac:dyDescent="0.15">
      <c r="B101" s="226">
        <v>72</v>
      </c>
      <c r="C101" s="227" t="s">
        <v>283</v>
      </c>
      <c r="D101" s="225" t="s">
        <v>302</v>
      </c>
      <c r="E101" s="17"/>
      <c r="F101" s="225" t="s">
        <v>169</v>
      </c>
      <c r="G101" s="110"/>
      <c r="H101" s="111">
        <v>2</v>
      </c>
      <c r="I101" s="112">
        <f t="shared" si="80"/>
        <v>9</v>
      </c>
      <c r="J101" s="110"/>
      <c r="K101" s="113">
        <v>3</v>
      </c>
      <c r="L101" s="112">
        <f t="shared" si="81"/>
        <v>8</v>
      </c>
      <c r="M101" s="110"/>
      <c r="N101" s="113">
        <v>2</v>
      </c>
      <c r="O101" s="112">
        <f t="shared" si="82"/>
        <v>9</v>
      </c>
      <c r="P101" s="114"/>
      <c r="Q101" s="21">
        <f t="shared" si="83"/>
        <v>26</v>
      </c>
      <c r="R101" s="22"/>
      <c r="S101" s="115" t="str">
        <f t="shared" si="84"/>
        <v>-</v>
      </c>
    </row>
    <row r="102" spans="2:19" s="4" customFormat="1" ht="19.5" customHeight="1" x14ac:dyDescent="0.15">
      <c r="B102" s="226">
        <v>73</v>
      </c>
      <c r="C102" s="225" t="s">
        <v>284</v>
      </c>
      <c r="D102" s="225" t="s">
        <v>303</v>
      </c>
      <c r="E102" s="17"/>
      <c r="F102" s="225" t="s">
        <v>205</v>
      </c>
      <c r="G102" s="110"/>
      <c r="H102" s="111">
        <v>3</v>
      </c>
      <c r="I102" s="112">
        <f t="shared" si="80"/>
        <v>8</v>
      </c>
      <c r="J102" s="110"/>
      <c r="K102" s="113">
        <v>2</v>
      </c>
      <c r="L102" s="112">
        <f t="shared" si="81"/>
        <v>9</v>
      </c>
      <c r="M102" s="110"/>
      <c r="N102" s="113">
        <v>3</v>
      </c>
      <c r="O102" s="112">
        <f t="shared" si="82"/>
        <v>8</v>
      </c>
      <c r="P102" s="114"/>
      <c r="Q102" s="21">
        <f t="shared" si="83"/>
        <v>25</v>
      </c>
      <c r="R102" s="22"/>
      <c r="S102" s="115" t="str">
        <f t="shared" si="84"/>
        <v>-</v>
      </c>
    </row>
    <row r="103" spans="2:19" s="4" customFormat="1" ht="19.5" customHeight="1" x14ac:dyDescent="0.15">
      <c r="B103" s="226">
        <v>74</v>
      </c>
      <c r="C103" s="225" t="s">
        <v>285</v>
      </c>
      <c r="D103" s="225" t="s">
        <v>286</v>
      </c>
      <c r="E103" s="17"/>
      <c r="F103" s="225" t="s">
        <v>288</v>
      </c>
      <c r="G103" s="110"/>
      <c r="H103" s="111">
        <v>3</v>
      </c>
      <c r="I103" s="112">
        <f t="shared" si="80"/>
        <v>8</v>
      </c>
      <c r="J103" s="110"/>
      <c r="K103" s="113">
        <v>6</v>
      </c>
      <c r="L103" s="112">
        <f t="shared" si="81"/>
        <v>5</v>
      </c>
      <c r="M103" s="110"/>
      <c r="N103" s="113">
        <v>4</v>
      </c>
      <c r="O103" s="112">
        <f t="shared" si="82"/>
        <v>7</v>
      </c>
      <c r="P103" s="114"/>
      <c r="Q103" s="21">
        <f t="shared" si="83"/>
        <v>20</v>
      </c>
      <c r="R103" s="22">
        <v>3</v>
      </c>
      <c r="S103" s="115" t="str">
        <f>IF(SUM(G103+J103+M103)=0,"-","Q"&amp;COUNT(G103,J103,M103))</f>
        <v>-</v>
      </c>
    </row>
    <row r="104" spans="2:19" s="4" customFormat="1" ht="19.5" customHeight="1" x14ac:dyDescent="0.15">
      <c r="B104" s="15"/>
      <c r="C104" s="29"/>
      <c r="D104" s="30"/>
      <c r="E104" s="17"/>
      <c r="F104" s="16"/>
      <c r="G104" s="110"/>
      <c r="H104" s="111"/>
      <c r="I104" s="112">
        <f t="shared" si="80"/>
        <v>0</v>
      </c>
      <c r="J104" s="110"/>
      <c r="K104" s="113"/>
      <c r="L104" s="112">
        <f t="shared" si="81"/>
        <v>0</v>
      </c>
      <c r="M104" s="110"/>
      <c r="N104" s="113"/>
      <c r="O104" s="112">
        <f t="shared" si="82"/>
        <v>0</v>
      </c>
      <c r="P104" s="114"/>
      <c r="Q104" s="21">
        <f t="shared" si="83"/>
        <v>0</v>
      </c>
      <c r="R104" s="22"/>
      <c r="S104" s="115" t="str">
        <f t="shared" ref="S104" si="85">IF(SUM(G104+J104+M104)=0,"-","Q"&amp;COUNT(G104,J104,M104))</f>
        <v>-</v>
      </c>
    </row>
    <row r="105" spans="2:19" s="4" customFormat="1" ht="19.5" customHeight="1" x14ac:dyDescent="0.15">
      <c r="B105" s="15"/>
      <c r="C105" s="29"/>
      <c r="D105" s="30"/>
      <c r="E105" s="17"/>
      <c r="F105" s="16"/>
      <c r="G105" s="110"/>
      <c r="H105" s="111"/>
      <c r="I105" s="112">
        <f t="shared" si="80"/>
        <v>0</v>
      </c>
      <c r="J105" s="110"/>
      <c r="K105" s="113"/>
      <c r="L105" s="112">
        <f t="shared" si="81"/>
        <v>0</v>
      </c>
      <c r="M105" s="110"/>
      <c r="N105" s="113"/>
      <c r="O105" s="112">
        <f t="shared" si="82"/>
        <v>0</v>
      </c>
      <c r="P105" s="114"/>
      <c r="Q105" s="21">
        <f t="shared" si="83"/>
        <v>0</v>
      </c>
      <c r="R105" s="22"/>
      <c r="S105" s="115" t="str">
        <f t="shared" ref="S105" si="86">IF(SUM(G105+J105+M105)=0,"-","Q"&amp;COUNT(G105,J105,M105))</f>
        <v>-</v>
      </c>
    </row>
  </sheetData>
  <mergeCells count="51">
    <mergeCell ref="H98:I98"/>
    <mergeCell ref="K98:L98"/>
    <mergeCell ref="N98:O98"/>
    <mergeCell ref="Q98:R98"/>
    <mergeCell ref="H74:I74"/>
    <mergeCell ref="K74:L74"/>
    <mergeCell ref="N74:O74"/>
    <mergeCell ref="Q74:R74"/>
    <mergeCell ref="H82:I82"/>
    <mergeCell ref="K82:L82"/>
    <mergeCell ref="N82:O82"/>
    <mergeCell ref="Q82:R82"/>
    <mergeCell ref="H55:I55"/>
    <mergeCell ref="K55:L55"/>
    <mergeCell ref="N55:O55"/>
    <mergeCell ref="Q55:R55"/>
    <mergeCell ref="H64:I64"/>
    <mergeCell ref="K64:L64"/>
    <mergeCell ref="N64:O64"/>
    <mergeCell ref="Q64:R64"/>
    <mergeCell ref="H33:I33"/>
    <mergeCell ref="K33:L33"/>
    <mergeCell ref="N33:O33"/>
    <mergeCell ref="Q33:R33"/>
    <mergeCell ref="H45:I45"/>
    <mergeCell ref="K45:L45"/>
    <mergeCell ref="N45:O45"/>
    <mergeCell ref="Q45:R45"/>
    <mergeCell ref="H11:I11"/>
    <mergeCell ref="K11:L11"/>
    <mergeCell ref="N11:O11"/>
    <mergeCell ref="Q11:R11"/>
    <mergeCell ref="H24:I24"/>
    <mergeCell ref="K24:L24"/>
    <mergeCell ref="N24:O24"/>
    <mergeCell ref="Q24:R24"/>
    <mergeCell ref="S4:S5"/>
    <mergeCell ref="H6:I6"/>
    <mergeCell ref="K6:L6"/>
    <mergeCell ref="N6:O6"/>
    <mergeCell ref="Q6:R6"/>
    <mergeCell ref="B1:R1"/>
    <mergeCell ref="P3:R3"/>
    <mergeCell ref="G4:G5"/>
    <mergeCell ref="H4:I4"/>
    <mergeCell ref="J4:J5"/>
    <mergeCell ref="K4:L4"/>
    <mergeCell ref="M4:M5"/>
    <mergeCell ref="N4:O4"/>
    <mergeCell ref="Q4:Q5"/>
    <mergeCell ref="R4:R5"/>
  </mergeCells>
  <conditionalFormatting sqref="S1:S6 S10 S23 S32 S44 S54 S63 S73 S81 S106:S1048576">
    <cfRule type="cellIs" dxfId="243" priority="383" operator="equal">
      <formula>"Q"</formula>
    </cfRule>
  </conditionalFormatting>
  <conditionalFormatting sqref="G2:G6 J2:J6 M2:M6 G10 J10 M10 M23 J23 G23 G32 J32 M32 M44 J44 G44 G54 J54 M54 M63 J63 G63 G73 J73 M73 M81 J81 G81 M106:M1048576 J106:J1048576 G106:G1048576">
    <cfRule type="cellIs" dxfId="242" priority="382" operator="equal">
      <formula>"C"</formula>
    </cfRule>
  </conditionalFormatting>
  <conditionalFormatting sqref="S7:S9 S62 S72 S20:S22 S31 S42:S43 S53 S105">
    <cfRule type="containsText" dxfId="241" priority="378" operator="containsText" text="Q">
      <formula>NOT(ISERROR(SEARCH("Q",S7)))</formula>
    </cfRule>
  </conditionalFormatting>
  <conditionalFormatting sqref="G7:G8 G62 J62 M62 G72 J72 M72 G22 J22 M22 G31 J31 M31 G43 J43 M43 G53 J53 M53 G105 J105 M105">
    <cfRule type="cellIs" dxfId="240" priority="377" operator="equal">
      <formula>1</formula>
    </cfRule>
  </conditionalFormatting>
  <conditionalFormatting sqref="J7:J8">
    <cfRule type="cellIs" dxfId="239" priority="376" operator="equal">
      <formula>1</formula>
    </cfRule>
  </conditionalFormatting>
  <conditionalFormatting sqref="M7:M8">
    <cfRule type="cellIs" dxfId="238" priority="375" operator="equal">
      <formula>1</formula>
    </cfRule>
  </conditionalFormatting>
  <conditionalFormatting sqref="G9">
    <cfRule type="cellIs" dxfId="237" priority="373" operator="equal">
      <formula>1</formula>
    </cfRule>
  </conditionalFormatting>
  <conditionalFormatting sqref="J9">
    <cfRule type="cellIs" dxfId="236" priority="372" operator="equal">
      <formula>1</formula>
    </cfRule>
  </conditionalFormatting>
  <conditionalFormatting sqref="M9">
    <cfRule type="cellIs" dxfId="235" priority="371" operator="equal">
      <formula>1</formula>
    </cfRule>
  </conditionalFormatting>
  <conditionalFormatting sqref="S11">
    <cfRule type="cellIs" dxfId="234" priority="370" operator="equal">
      <formula>"Q"</formula>
    </cfRule>
  </conditionalFormatting>
  <conditionalFormatting sqref="G11 J11 M11">
    <cfRule type="cellIs" dxfId="233" priority="369" operator="equal">
      <formula>"C"</formula>
    </cfRule>
  </conditionalFormatting>
  <conditionalFormatting sqref="S12:S15">
    <cfRule type="containsText" dxfId="232" priority="368" operator="containsText" text="Q">
      <formula>NOT(ISERROR(SEARCH("Q",S12)))</formula>
    </cfRule>
  </conditionalFormatting>
  <conditionalFormatting sqref="G12:G13">
    <cfRule type="cellIs" dxfId="231" priority="367" operator="equal">
      <formula>1</formula>
    </cfRule>
  </conditionalFormatting>
  <conditionalFormatting sqref="J12:J13">
    <cfRule type="cellIs" dxfId="230" priority="366" operator="equal">
      <formula>1</formula>
    </cfRule>
  </conditionalFormatting>
  <conditionalFormatting sqref="M12:M13">
    <cfRule type="cellIs" dxfId="229" priority="365" operator="equal">
      <formula>1</formula>
    </cfRule>
  </conditionalFormatting>
  <conditionalFormatting sqref="G14:G15">
    <cfRule type="cellIs" dxfId="228" priority="364" operator="equal">
      <formula>1</formula>
    </cfRule>
  </conditionalFormatting>
  <conditionalFormatting sqref="J14:J15">
    <cfRule type="cellIs" dxfId="227" priority="363" operator="equal">
      <formula>1</formula>
    </cfRule>
  </conditionalFormatting>
  <conditionalFormatting sqref="M14:M15">
    <cfRule type="cellIs" dxfId="226" priority="362" operator="equal">
      <formula>1</formula>
    </cfRule>
  </conditionalFormatting>
  <conditionalFormatting sqref="S16:S19">
    <cfRule type="containsText" dxfId="225" priority="361" operator="containsText" text="Q">
      <formula>NOT(ISERROR(SEARCH("Q",S16)))</formula>
    </cfRule>
  </conditionalFormatting>
  <conditionalFormatting sqref="G16:G17">
    <cfRule type="cellIs" dxfId="224" priority="360" operator="equal">
      <formula>1</formula>
    </cfRule>
  </conditionalFormatting>
  <conditionalFormatting sqref="J16:J17">
    <cfRule type="cellIs" dxfId="223" priority="359" operator="equal">
      <formula>1</formula>
    </cfRule>
  </conditionalFormatting>
  <conditionalFormatting sqref="M16:M17">
    <cfRule type="cellIs" dxfId="222" priority="358" operator="equal">
      <formula>1</formula>
    </cfRule>
  </conditionalFormatting>
  <conditionalFormatting sqref="G18:G19">
    <cfRule type="cellIs" dxfId="221" priority="357" operator="equal">
      <formula>1</formula>
    </cfRule>
  </conditionalFormatting>
  <conditionalFormatting sqref="J18:J19">
    <cfRule type="cellIs" dxfId="220" priority="356" operator="equal">
      <formula>1</formula>
    </cfRule>
  </conditionalFormatting>
  <conditionalFormatting sqref="M18:M19">
    <cfRule type="cellIs" dxfId="219" priority="355" operator="equal">
      <formula>1</formula>
    </cfRule>
  </conditionalFormatting>
  <conditionalFormatting sqref="G20:G21">
    <cfRule type="cellIs" dxfId="218" priority="353" operator="equal">
      <formula>1</formula>
    </cfRule>
  </conditionalFormatting>
  <conditionalFormatting sqref="J20:J21">
    <cfRule type="cellIs" dxfId="217" priority="352" operator="equal">
      <formula>1</formula>
    </cfRule>
  </conditionalFormatting>
  <conditionalFormatting sqref="M20:M21">
    <cfRule type="cellIs" dxfId="216" priority="351" operator="equal">
      <formula>1</formula>
    </cfRule>
  </conditionalFormatting>
  <conditionalFormatting sqref="S24">
    <cfRule type="cellIs" dxfId="215" priority="347" operator="equal">
      <formula>"Q"</formula>
    </cfRule>
  </conditionalFormatting>
  <conditionalFormatting sqref="G24 J24 M24">
    <cfRule type="cellIs" dxfId="214" priority="346" operator="equal">
      <formula>"C"</formula>
    </cfRule>
  </conditionalFormatting>
  <conditionalFormatting sqref="S25:S28">
    <cfRule type="containsText" dxfId="213" priority="345" operator="containsText" text="Q">
      <formula>NOT(ISERROR(SEARCH("Q",S25)))</formula>
    </cfRule>
  </conditionalFormatting>
  <conditionalFormatting sqref="G25:G26">
    <cfRule type="cellIs" dxfId="212" priority="344" operator="equal">
      <formula>1</formula>
    </cfRule>
  </conditionalFormatting>
  <conditionalFormatting sqref="J25:J26">
    <cfRule type="cellIs" dxfId="211" priority="343" operator="equal">
      <formula>1</formula>
    </cfRule>
  </conditionalFormatting>
  <conditionalFormatting sqref="M25:M26">
    <cfRule type="cellIs" dxfId="210" priority="342" operator="equal">
      <formula>1</formula>
    </cfRule>
  </conditionalFormatting>
  <conditionalFormatting sqref="G27:G28">
    <cfRule type="cellIs" dxfId="209" priority="341" operator="equal">
      <formula>1</formula>
    </cfRule>
  </conditionalFormatting>
  <conditionalFormatting sqref="J27:J28">
    <cfRule type="cellIs" dxfId="208" priority="340" operator="equal">
      <formula>1</formula>
    </cfRule>
  </conditionalFormatting>
  <conditionalFormatting sqref="M27:M28">
    <cfRule type="cellIs" dxfId="207" priority="339" operator="equal">
      <formula>1</formula>
    </cfRule>
  </conditionalFormatting>
  <conditionalFormatting sqref="S29:S30">
    <cfRule type="containsText" dxfId="206" priority="338" operator="containsText" text="Q">
      <formula>NOT(ISERROR(SEARCH("Q",S29)))</formula>
    </cfRule>
  </conditionalFormatting>
  <conditionalFormatting sqref="G29:G30">
    <cfRule type="cellIs" dxfId="205" priority="337" operator="equal">
      <formula>1</formula>
    </cfRule>
  </conditionalFormatting>
  <conditionalFormatting sqref="J29:J30">
    <cfRule type="cellIs" dxfId="204" priority="336" operator="equal">
      <formula>1</formula>
    </cfRule>
  </conditionalFormatting>
  <conditionalFormatting sqref="M29:M30">
    <cfRule type="cellIs" dxfId="203" priority="335" operator="equal">
      <formula>1</formula>
    </cfRule>
  </conditionalFormatting>
  <conditionalFormatting sqref="S33">
    <cfRule type="cellIs" dxfId="202" priority="324" operator="equal">
      <formula>"Q"</formula>
    </cfRule>
  </conditionalFormatting>
  <conditionalFormatting sqref="G33 J33 M33">
    <cfRule type="cellIs" dxfId="201" priority="323" operator="equal">
      <formula>"C"</formula>
    </cfRule>
  </conditionalFormatting>
  <conditionalFormatting sqref="S34:S37">
    <cfRule type="containsText" dxfId="200" priority="322" operator="containsText" text="Q">
      <formula>NOT(ISERROR(SEARCH("Q",S34)))</formula>
    </cfRule>
  </conditionalFormatting>
  <conditionalFormatting sqref="G34:G35">
    <cfRule type="cellIs" dxfId="199" priority="321" operator="equal">
      <formula>1</formula>
    </cfRule>
  </conditionalFormatting>
  <conditionalFormatting sqref="J34:J35">
    <cfRule type="cellIs" dxfId="198" priority="320" operator="equal">
      <formula>1</formula>
    </cfRule>
  </conditionalFormatting>
  <conditionalFormatting sqref="M34:M35">
    <cfRule type="cellIs" dxfId="197" priority="319" operator="equal">
      <formula>1</formula>
    </cfRule>
  </conditionalFormatting>
  <conditionalFormatting sqref="G36:G37">
    <cfRule type="cellIs" dxfId="196" priority="318" operator="equal">
      <formula>1</formula>
    </cfRule>
  </conditionalFormatting>
  <conditionalFormatting sqref="J36:J37">
    <cfRule type="cellIs" dxfId="195" priority="317" operator="equal">
      <formula>1</formula>
    </cfRule>
  </conditionalFormatting>
  <conditionalFormatting sqref="M36:M37">
    <cfRule type="cellIs" dxfId="194" priority="316" operator="equal">
      <formula>1</formula>
    </cfRule>
  </conditionalFormatting>
  <conditionalFormatting sqref="S38:S41">
    <cfRule type="containsText" dxfId="193" priority="315" operator="containsText" text="Q">
      <formula>NOT(ISERROR(SEARCH("Q",S38)))</formula>
    </cfRule>
  </conditionalFormatting>
  <conditionalFormatting sqref="G38:G39">
    <cfRule type="cellIs" dxfId="192" priority="314" operator="equal">
      <formula>1</formula>
    </cfRule>
  </conditionalFormatting>
  <conditionalFormatting sqref="J38:J39">
    <cfRule type="cellIs" dxfId="191" priority="313" operator="equal">
      <formula>1</formula>
    </cfRule>
  </conditionalFormatting>
  <conditionalFormatting sqref="M38:M39">
    <cfRule type="cellIs" dxfId="190" priority="312" operator="equal">
      <formula>1</formula>
    </cfRule>
  </conditionalFormatting>
  <conditionalFormatting sqref="G40:G41">
    <cfRule type="cellIs" dxfId="189" priority="311" operator="equal">
      <formula>1</formula>
    </cfRule>
  </conditionalFormatting>
  <conditionalFormatting sqref="J40:J41">
    <cfRule type="cellIs" dxfId="188" priority="310" operator="equal">
      <formula>1</formula>
    </cfRule>
  </conditionalFormatting>
  <conditionalFormatting sqref="M40:M41">
    <cfRule type="cellIs" dxfId="187" priority="309" operator="equal">
      <formula>1</formula>
    </cfRule>
  </conditionalFormatting>
  <conditionalFormatting sqref="G42">
    <cfRule type="cellIs" dxfId="186" priority="307" operator="equal">
      <formula>1</formula>
    </cfRule>
  </conditionalFormatting>
  <conditionalFormatting sqref="J42">
    <cfRule type="cellIs" dxfId="185" priority="306" operator="equal">
      <formula>1</formula>
    </cfRule>
  </conditionalFormatting>
  <conditionalFormatting sqref="M42">
    <cfRule type="cellIs" dxfId="184" priority="305" operator="equal">
      <formula>1</formula>
    </cfRule>
  </conditionalFormatting>
  <conditionalFormatting sqref="S45">
    <cfRule type="cellIs" dxfId="183" priority="301" operator="equal">
      <formula>"Q"</formula>
    </cfRule>
  </conditionalFormatting>
  <conditionalFormatting sqref="G45 J45 M45">
    <cfRule type="cellIs" dxfId="182" priority="300" operator="equal">
      <formula>"C"</formula>
    </cfRule>
  </conditionalFormatting>
  <conditionalFormatting sqref="S46:S49">
    <cfRule type="containsText" dxfId="181" priority="299" operator="containsText" text="Q">
      <formula>NOT(ISERROR(SEARCH("Q",S46)))</formula>
    </cfRule>
  </conditionalFormatting>
  <conditionalFormatting sqref="G46:G47">
    <cfRule type="cellIs" dxfId="180" priority="298" operator="equal">
      <formula>1</formula>
    </cfRule>
  </conditionalFormatting>
  <conditionalFormatting sqref="J46:J47">
    <cfRule type="cellIs" dxfId="179" priority="297" operator="equal">
      <formula>1</formula>
    </cfRule>
  </conditionalFormatting>
  <conditionalFormatting sqref="M46:M47">
    <cfRule type="cellIs" dxfId="178" priority="296" operator="equal">
      <formula>1</formula>
    </cfRule>
  </conditionalFormatting>
  <conditionalFormatting sqref="G48:G49">
    <cfRule type="cellIs" dxfId="177" priority="295" operator="equal">
      <formula>1</formula>
    </cfRule>
  </conditionalFormatting>
  <conditionalFormatting sqref="J48:J49">
    <cfRule type="cellIs" dxfId="176" priority="294" operator="equal">
      <formula>1</formula>
    </cfRule>
  </conditionalFormatting>
  <conditionalFormatting sqref="M48:M49">
    <cfRule type="cellIs" dxfId="175" priority="293" operator="equal">
      <formula>1</formula>
    </cfRule>
  </conditionalFormatting>
  <conditionalFormatting sqref="S50:S52">
    <cfRule type="containsText" dxfId="174" priority="292" operator="containsText" text="Q">
      <formula>NOT(ISERROR(SEARCH("Q",S50)))</formula>
    </cfRule>
  </conditionalFormatting>
  <conditionalFormatting sqref="G50:G51">
    <cfRule type="cellIs" dxfId="173" priority="291" operator="equal">
      <formula>1</formula>
    </cfRule>
  </conditionalFormatting>
  <conditionalFormatting sqref="J50:J51">
    <cfRule type="cellIs" dxfId="172" priority="290" operator="equal">
      <formula>1</formula>
    </cfRule>
  </conditionalFormatting>
  <conditionalFormatting sqref="M50:M51">
    <cfRule type="cellIs" dxfId="171" priority="289" operator="equal">
      <formula>1</formula>
    </cfRule>
  </conditionalFormatting>
  <conditionalFormatting sqref="G52">
    <cfRule type="cellIs" dxfId="170" priority="288" operator="equal">
      <formula>1</formula>
    </cfRule>
  </conditionalFormatting>
  <conditionalFormatting sqref="J52">
    <cfRule type="cellIs" dxfId="169" priority="287" operator="equal">
      <formula>1</formula>
    </cfRule>
  </conditionalFormatting>
  <conditionalFormatting sqref="M52">
    <cfRule type="cellIs" dxfId="168" priority="286" operator="equal">
      <formula>1</formula>
    </cfRule>
  </conditionalFormatting>
  <conditionalFormatting sqref="S55">
    <cfRule type="cellIs" dxfId="167" priority="278" operator="equal">
      <formula>"Q"</formula>
    </cfRule>
  </conditionalFormatting>
  <conditionalFormatting sqref="G55 J55 M55">
    <cfRule type="cellIs" dxfId="166" priority="277" operator="equal">
      <formula>"C"</formula>
    </cfRule>
  </conditionalFormatting>
  <conditionalFormatting sqref="S56:S59">
    <cfRule type="containsText" dxfId="165" priority="276" operator="containsText" text="Q">
      <formula>NOT(ISERROR(SEARCH("Q",S56)))</formula>
    </cfRule>
  </conditionalFormatting>
  <conditionalFormatting sqref="G56:G57">
    <cfRule type="cellIs" dxfId="164" priority="275" operator="equal">
      <formula>1</formula>
    </cfRule>
  </conditionalFormatting>
  <conditionalFormatting sqref="J56:J57">
    <cfRule type="cellIs" dxfId="163" priority="274" operator="equal">
      <formula>1</formula>
    </cfRule>
  </conditionalFormatting>
  <conditionalFormatting sqref="M56:M57">
    <cfRule type="cellIs" dxfId="162" priority="273" operator="equal">
      <formula>1</formula>
    </cfRule>
  </conditionalFormatting>
  <conditionalFormatting sqref="G58:G59">
    <cfRule type="cellIs" dxfId="161" priority="272" operator="equal">
      <formula>1</formula>
    </cfRule>
  </conditionalFormatting>
  <conditionalFormatting sqref="J58:J59">
    <cfRule type="cellIs" dxfId="160" priority="271" operator="equal">
      <formula>1</formula>
    </cfRule>
  </conditionalFormatting>
  <conditionalFormatting sqref="M58:M59">
    <cfRule type="cellIs" dxfId="159" priority="270" operator="equal">
      <formula>1</formula>
    </cfRule>
  </conditionalFormatting>
  <conditionalFormatting sqref="S60:S61">
    <cfRule type="containsText" dxfId="158" priority="269" operator="containsText" text="Q">
      <formula>NOT(ISERROR(SEARCH("Q",S60)))</formula>
    </cfRule>
  </conditionalFormatting>
  <conditionalFormatting sqref="G60:G61">
    <cfRule type="cellIs" dxfId="157" priority="268" operator="equal">
      <formula>1</formula>
    </cfRule>
  </conditionalFormatting>
  <conditionalFormatting sqref="J60:J61">
    <cfRule type="cellIs" dxfId="156" priority="267" operator="equal">
      <formula>1</formula>
    </cfRule>
  </conditionalFormatting>
  <conditionalFormatting sqref="M60:M61">
    <cfRule type="cellIs" dxfId="155" priority="266" operator="equal">
      <formula>1</formula>
    </cfRule>
  </conditionalFormatting>
  <conditionalFormatting sqref="S64">
    <cfRule type="cellIs" dxfId="154" priority="255" operator="equal">
      <formula>"Q"</formula>
    </cfRule>
  </conditionalFormatting>
  <conditionalFormatting sqref="G64 J64 M64">
    <cfRule type="cellIs" dxfId="153" priority="254" operator="equal">
      <formula>"C"</formula>
    </cfRule>
  </conditionalFormatting>
  <conditionalFormatting sqref="S65:S68">
    <cfRule type="containsText" dxfId="152" priority="253" operator="containsText" text="Q">
      <formula>NOT(ISERROR(SEARCH("Q",S65)))</formula>
    </cfRule>
  </conditionalFormatting>
  <conditionalFormatting sqref="G65:G66">
    <cfRule type="cellIs" dxfId="151" priority="252" operator="equal">
      <formula>1</formula>
    </cfRule>
  </conditionalFormatting>
  <conditionalFormatting sqref="J65:J66">
    <cfRule type="cellIs" dxfId="150" priority="251" operator="equal">
      <formula>1</formula>
    </cfRule>
  </conditionalFormatting>
  <conditionalFormatting sqref="M65:M66">
    <cfRule type="cellIs" dxfId="149" priority="250" operator="equal">
      <formula>1</formula>
    </cfRule>
  </conditionalFormatting>
  <conditionalFormatting sqref="G67:G68">
    <cfRule type="cellIs" dxfId="148" priority="249" operator="equal">
      <formula>1</formula>
    </cfRule>
  </conditionalFormatting>
  <conditionalFormatting sqref="J67:J68">
    <cfRule type="cellIs" dxfId="147" priority="248" operator="equal">
      <formula>1</formula>
    </cfRule>
  </conditionalFormatting>
  <conditionalFormatting sqref="M67:M68">
    <cfRule type="cellIs" dxfId="146" priority="247" operator="equal">
      <formula>1</formula>
    </cfRule>
  </conditionalFormatting>
  <conditionalFormatting sqref="S69:S71">
    <cfRule type="containsText" dxfId="145" priority="246" operator="containsText" text="Q">
      <formula>NOT(ISERROR(SEARCH("Q",S69)))</formula>
    </cfRule>
  </conditionalFormatting>
  <conditionalFormatting sqref="G69:G70">
    <cfRule type="cellIs" dxfId="144" priority="245" operator="equal">
      <formula>1</formula>
    </cfRule>
  </conditionalFormatting>
  <conditionalFormatting sqref="J69:J70">
    <cfRule type="cellIs" dxfId="143" priority="244" operator="equal">
      <formula>1</formula>
    </cfRule>
  </conditionalFormatting>
  <conditionalFormatting sqref="M69:M70">
    <cfRule type="cellIs" dxfId="142" priority="243" operator="equal">
      <formula>1</formula>
    </cfRule>
  </conditionalFormatting>
  <conditionalFormatting sqref="G71">
    <cfRule type="cellIs" dxfId="141" priority="242" operator="equal">
      <formula>1</formula>
    </cfRule>
  </conditionalFormatting>
  <conditionalFormatting sqref="J71">
    <cfRule type="cellIs" dxfId="140" priority="241" operator="equal">
      <formula>1</formula>
    </cfRule>
  </conditionalFormatting>
  <conditionalFormatting sqref="M71">
    <cfRule type="cellIs" dxfId="139" priority="240" operator="equal">
      <formula>1</formula>
    </cfRule>
  </conditionalFormatting>
  <conditionalFormatting sqref="S74">
    <cfRule type="cellIs" dxfId="138" priority="232" operator="equal">
      <formula>"Q"</formula>
    </cfRule>
  </conditionalFormatting>
  <conditionalFormatting sqref="G74 J74 M74">
    <cfRule type="cellIs" dxfId="137" priority="231" operator="equal">
      <formula>"C"</formula>
    </cfRule>
  </conditionalFormatting>
  <conditionalFormatting sqref="S75:S78">
    <cfRule type="containsText" dxfId="136" priority="230" operator="containsText" text="Q">
      <formula>NOT(ISERROR(SEARCH("Q",S75)))</formula>
    </cfRule>
  </conditionalFormatting>
  <conditionalFormatting sqref="G75:G76">
    <cfRule type="cellIs" dxfId="135" priority="229" operator="equal">
      <formula>1</formula>
    </cfRule>
  </conditionalFormatting>
  <conditionalFormatting sqref="J75:J76">
    <cfRule type="cellIs" dxfId="134" priority="228" operator="equal">
      <formula>1</formula>
    </cfRule>
  </conditionalFormatting>
  <conditionalFormatting sqref="M75:M76">
    <cfRule type="cellIs" dxfId="133" priority="227" operator="equal">
      <formula>1</formula>
    </cfRule>
  </conditionalFormatting>
  <conditionalFormatting sqref="G77:G78">
    <cfRule type="cellIs" dxfId="132" priority="226" operator="equal">
      <formula>1</formula>
    </cfRule>
  </conditionalFormatting>
  <conditionalFormatting sqref="J77:J78">
    <cfRule type="cellIs" dxfId="131" priority="225" operator="equal">
      <formula>1</formula>
    </cfRule>
  </conditionalFormatting>
  <conditionalFormatting sqref="M77:M78">
    <cfRule type="cellIs" dxfId="130" priority="224" operator="equal">
      <formula>1</formula>
    </cfRule>
  </conditionalFormatting>
  <conditionalFormatting sqref="S79:S80">
    <cfRule type="containsText" dxfId="129" priority="223" operator="containsText" text="Q">
      <formula>NOT(ISERROR(SEARCH("Q",S79)))</formula>
    </cfRule>
  </conditionalFormatting>
  <conditionalFormatting sqref="G79:G80">
    <cfRule type="cellIs" dxfId="128" priority="222" operator="equal">
      <formula>1</formula>
    </cfRule>
  </conditionalFormatting>
  <conditionalFormatting sqref="J79:J80">
    <cfRule type="cellIs" dxfId="127" priority="221" operator="equal">
      <formula>1</formula>
    </cfRule>
  </conditionalFormatting>
  <conditionalFormatting sqref="M79:M80">
    <cfRule type="cellIs" dxfId="126" priority="220" operator="equal">
      <formula>1</formula>
    </cfRule>
  </conditionalFormatting>
  <conditionalFormatting sqref="S82">
    <cfRule type="cellIs" dxfId="125" priority="209" operator="equal">
      <formula>"Q"</formula>
    </cfRule>
  </conditionalFormatting>
  <conditionalFormatting sqref="G82 J82 M82">
    <cfRule type="cellIs" dxfId="124" priority="208" operator="equal">
      <formula>"C"</formula>
    </cfRule>
  </conditionalFormatting>
  <conditionalFormatting sqref="S83:S86">
    <cfRule type="containsText" dxfId="123" priority="207" operator="containsText" text="Q">
      <formula>NOT(ISERROR(SEARCH("Q",S83)))</formula>
    </cfRule>
  </conditionalFormatting>
  <conditionalFormatting sqref="G83:G84">
    <cfRule type="cellIs" dxfId="122" priority="206" operator="equal">
      <formula>1</formula>
    </cfRule>
  </conditionalFormatting>
  <conditionalFormatting sqref="J83:J84">
    <cfRule type="cellIs" dxfId="121" priority="205" operator="equal">
      <formula>1</formula>
    </cfRule>
  </conditionalFormatting>
  <conditionalFormatting sqref="M83:M84">
    <cfRule type="cellIs" dxfId="120" priority="204" operator="equal">
      <formula>1</formula>
    </cfRule>
  </conditionalFormatting>
  <conditionalFormatting sqref="G85:G86">
    <cfRule type="cellIs" dxfId="119" priority="203" operator="equal">
      <formula>1</formula>
    </cfRule>
  </conditionalFormatting>
  <conditionalFormatting sqref="J85:J86">
    <cfRule type="cellIs" dxfId="118" priority="202" operator="equal">
      <formula>1</formula>
    </cfRule>
  </conditionalFormatting>
  <conditionalFormatting sqref="M85:M86">
    <cfRule type="cellIs" dxfId="117" priority="201" operator="equal">
      <formula>1</formula>
    </cfRule>
  </conditionalFormatting>
  <conditionalFormatting sqref="S87:S90">
    <cfRule type="containsText" dxfId="116" priority="200" operator="containsText" text="Q">
      <formula>NOT(ISERROR(SEARCH("Q",S87)))</formula>
    </cfRule>
  </conditionalFormatting>
  <conditionalFormatting sqref="G87:G88">
    <cfRule type="cellIs" dxfId="115" priority="199" operator="equal">
      <formula>1</formula>
    </cfRule>
  </conditionalFormatting>
  <conditionalFormatting sqref="J87:J88">
    <cfRule type="cellIs" dxfId="114" priority="198" operator="equal">
      <formula>1</formula>
    </cfRule>
  </conditionalFormatting>
  <conditionalFormatting sqref="M87:M88">
    <cfRule type="cellIs" dxfId="113" priority="197" operator="equal">
      <formula>1</formula>
    </cfRule>
  </conditionalFormatting>
  <conditionalFormatting sqref="G89:G90">
    <cfRule type="cellIs" dxfId="112" priority="196" operator="equal">
      <formula>1</formula>
    </cfRule>
  </conditionalFormatting>
  <conditionalFormatting sqref="J89:J90">
    <cfRule type="cellIs" dxfId="111" priority="195" operator="equal">
      <formula>1</formula>
    </cfRule>
  </conditionalFormatting>
  <conditionalFormatting sqref="M89:M90">
    <cfRule type="cellIs" dxfId="110" priority="194" operator="equal">
      <formula>1</formula>
    </cfRule>
  </conditionalFormatting>
  <conditionalFormatting sqref="S91:S93">
    <cfRule type="containsText" dxfId="109" priority="193" operator="containsText" text="Q">
      <formula>NOT(ISERROR(SEARCH("Q",S91)))</formula>
    </cfRule>
  </conditionalFormatting>
  <conditionalFormatting sqref="G91:G92">
    <cfRule type="cellIs" dxfId="108" priority="192" operator="equal">
      <formula>1</formula>
    </cfRule>
  </conditionalFormatting>
  <conditionalFormatting sqref="J91:J92">
    <cfRule type="cellIs" dxfId="107" priority="191" operator="equal">
      <formula>1</formula>
    </cfRule>
  </conditionalFormatting>
  <conditionalFormatting sqref="M91:M92">
    <cfRule type="cellIs" dxfId="106" priority="190" operator="equal">
      <formula>1</formula>
    </cfRule>
  </conditionalFormatting>
  <conditionalFormatting sqref="G93">
    <cfRule type="cellIs" dxfId="105" priority="189" operator="equal">
      <formula>1</formula>
    </cfRule>
  </conditionalFormatting>
  <conditionalFormatting sqref="J93">
    <cfRule type="cellIs" dxfId="104" priority="188" operator="equal">
      <formula>1</formula>
    </cfRule>
  </conditionalFormatting>
  <conditionalFormatting sqref="M93">
    <cfRule type="cellIs" dxfId="103" priority="187" operator="equal">
      <formula>1</formula>
    </cfRule>
  </conditionalFormatting>
  <conditionalFormatting sqref="S98">
    <cfRule type="cellIs" dxfId="102" priority="186" operator="equal">
      <formula>"Q"</formula>
    </cfRule>
  </conditionalFormatting>
  <conditionalFormatting sqref="G98 J98 M98">
    <cfRule type="cellIs" dxfId="101" priority="185" operator="equal">
      <formula>"C"</formula>
    </cfRule>
  </conditionalFormatting>
  <conditionalFormatting sqref="S99:S102">
    <cfRule type="containsText" dxfId="100" priority="184" operator="containsText" text="Q">
      <formula>NOT(ISERROR(SEARCH("Q",S99)))</formula>
    </cfRule>
  </conditionalFormatting>
  <conditionalFormatting sqref="G99:G100">
    <cfRule type="cellIs" dxfId="99" priority="183" operator="equal">
      <formula>1</formula>
    </cfRule>
  </conditionalFormatting>
  <conditionalFormatting sqref="J99:J100">
    <cfRule type="cellIs" dxfId="98" priority="182" operator="equal">
      <formula>1</formula>
    </cfRule>
  </conditionalFormatting>
  <conditionalFormatting sqref="M99:M100">
    <cfRule type="cellIs" dxfId="97" priority="181" operator="equal">
      <formula>1</formula>
    </cfRule>
  </conditionalFormatting>
  <conditionalFormatting sqref="G101:G102">
    <cfRule type="cellIs" dxfId="96" priority="180" operator="equal">
      <formula>1</formula>
    </cfRule>
  </conditionalFormatting>
  <conditionalFormatting sqref="J101:J102">
    <cfRule type="cellIs" dxfId="95" priority="179" operator="equal">
      <formula>1</formula>
    </cfRule>
  </conditionalFormatting>
  <conditionalFormatting sqref="M101:M102">
    <cfRule type="cellIs" dxfId="94" priority="178" operator="equal">
      <formula>1</formula>
    </cfRule>
  </conditionalFormatting>
  <conditionalFormatting sqref="S103:S104">
    <cfRule type="containsText" dxfId="93" priority="177" operator="containsText" text="Q">
      <formula>NOT(ISERROR(SEARCH("Q",S103)))</formula>
    </cfRule>
  </conditionalFormatting>
  <conditionalFormatting sqref="G103:G104">
    <cfRule type="cellIs" dxfId="92" priority="176" operator="equal">
      <formula>1</formula>
    </cfRule>
  </conditionalFormatting>
  <conditionalFormatting sqref="J103:J104">
    <cfRule type="cellIs" dxfId="91" priority="175" operator="equal">
      <formula>1</formula>
    </cfRule>
  </conditionalFormatting>
  <conditionalFormatting sqref="M103:M104">
    <cfRule type="cellIs" dxfId="90" priority="174" operator="equal">
      <formula>1</formula>
    </cfRule>
  </conditionalFormatting>
  <conditionalFormatting sqref="S96:S97">
    <cfRule type="containsText" dxfId="89" priority="11" operator="containsText" text="Q">
      <formula>NOT(ISERROR(SEARCH("Q",S96)))</formula>
    </cfRule>
  </conditionalFormatting>
  <conditionalFormatting sqref="G96">
    <cfRule type="cellIs" dxfId="88" priority="10" operator="equal">
      <formula>1</formula>
    </cfRule>
  </conditionalFormatting>
  <conditionalFormatting sqref="J96">
    <cfRule type="cellIs" dxfId="87" priority="9" operator="equal">
      <formula>1</formula>
    </cfRule>
  </conditionalFormatting>
  <conditionalFormatting sqref="M96">
    <cfRule type="cellIs" dxfId="86" priority="8" operator="equal">
      <formula>1</formula>
    </cfRule>
  </conditionalFormatting>
  <conditionalFormatting sqref="G97">
    <cfRule type="cellIs" dxfId="85" priority="7" operator="equal">
      <formula>1</formula>
    </cfRule>
  </conditionalFormatting>
  <conditionalFormatting sqref="J97">
    <cfRule type="cellIs" dxfId="84" priority="6" operator="equal">
      <formula>1</formula>
    </cfRule>
  </conditionalFormatting>
  <conditionalFormatting sqref="M97">
    <cfRule type="cellIs" dxfId="83" priority="5" operator="equal">
      <formula>1</formula>
    </cfRule>
  </conditionalFormatting>
  <conditionalFormatting sqref="S94:S95">
    <cfRule type="containsText" dxfId="82" priority="4" operator="containsText" text="Q">
      <formula>NOT(ISERROR(SEARCH("Q",S94)))</formula>
    </cfRule>
  </conditionalFormatting>
  <conditionalFormatting sqref="G94:G95">
    <cfRule type="cellIs" dxfId="81" priority="3" operator="equal">
      <formula>1</formula>
    </cfRule>
  </conditionalFormatting>
  <conditionalFormatting sqref="J94:J95">
    <cfRule type="cellIs" dxfId="80" priority="2" operator="equal">
      <formula>1</formula>
    </cfRule>
  </conditionalFormatting>
  <conditionalFormatting sqref="M94:M95">
    <cfRule type="cellIs" dxfId="79" priority="1" operator="equal">
      <formula>1</formula>
    </cfRule>
  </conditionalFormatting>
  <pageMargins left="0.39370078740157483" right="0.31496062992125984" top="0.27559055118110237" bottom="0.27559055118110237" header="0.23622047244094491" footer="0.19685039370078741"/>
  <pageSetup paperSize="9" scale="65" fitToHeight="8" orientation="landscape" horizontalDpi="4294967294" verticalDpi="4294967294" r:id="rId1"/>
  <rowBreaks count="1" manualBreakCount="1">
    <brk id="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A24"/>
  <sheetViews>
    <sheetView showGridLines="0" zoomScale="90" zoomScaleNormal="90" zoomScaleSheetLayoutView="90" workbookViewId="0">
      <selection activeCell="AA9" sqref="AA9"/>
    </sheetView>
  </sheetViews>
  <sheetFormatPr baseColWidth="10" defaultColWidth="8.83203125" defaultRowHeight="15" customHeight="1" x14ac:dyDescent="0.15"/>
  <cols>
    <col min="1" max="1" width="3.33203125" customWidth="1"/>
    <col min="2" max="2" width="8.33203125" customWidth="1"/>
    <col min="3" max="3" width="27.83203125" customWidth="1"/>
    <col min="4" max="4" width="29.5" style="12" customWidth="1"/>
    <col min="5" max="5" width="16.33203125" customWidth="1"/>
    <col min="6" max="7" width="9.1640625" customWidth="1"/>
    <col min="8" max="8" width="6.5" customWidth="1"/>
    <col min="9" max="9" width="9.1640625" customWidth="1"/>
    <col min="10" max="10" width="9.6640625" customWidth="1"/>
    <col min="11" max="11" width="8.33203125" customWidth="1"/>
    <col min="12" max="13" width="9.1640625" customWidth="1"/>
    <col min="14" max="14" width="6.33203125" customWidth="1"/>
    <col min="15" max="15" width="9.1640625" customWidth="1"/>
    <col min="16" max="16" width="8.5" customWidth="1"/>
    <col min="17" max="17" width="8.33203125" customWidth="1"/>
    <col min="18" max="18" width="1" style="52" customWidth="1"/>
    <col min="20" max="20" width="9.83203125" customWidth="1"/>
    <col min="21" max="21" width="7.33203125" style="3" customWidth="1"/>
    <col min="22" max="22" width="9.5" customWidth="1"/>
    <col min="23" max="25" width="7.1640625" customWidth="1"/>
  </cols>
  <sheetData>
    <row r="1" spans="1:27" ht="60" customHeight="1" x14ac:dyDescent="0.55000000000000004">
      <c r="A1" s="178"/>
      <c r="B1" s="255" t="s">
        <v>109</v>
      </c>
      <c r="C1" s="256"/>
      <c r="D1" s="256"/>
      <c r="E1" s="256"/>
      <c r="F1" s="256"/>
      <c r="G1" s="256"/>
      <c r="H1" s="256"/>
      <c r="I1" s="256"/>
      <c r="J1" s="256"/>
      <c r="K1" s="256"/>
      <c r="L1" s="256"/>
      <c r="M1" s="256"/>
      <c r="N1" s="256"/>
      <c r="O1" s="256"/>
      <c r="P1" s="256"/>
      <c r="Q1" s="256"/>
      <c r="R1" s="256"/>
      <c r="S1" s="256"/>
      <c r="T1" s="256"/>
      <c r="U1" s="256"/>
    </row>
    <row r="2" spans="1:27" ht="12" customHeight="1" x14ac:dyDescent="0.15">
      <c r="D2"/>
      <c r="R2"/>
      <c r="U2"/>
    </row>
    <row r="3" spans="1:27" ht="26.25" customHeight="1" x14ac:dyDescent="0.15">
      <c r="F3" s="261"/>
      <c r="G3" s="261"/>
      <c r="H3" s="261"/>
      <c r="I3" s="261"/>
      <c r="J3" s="23"/>
      <c r="K3" s="23"/>
      <c r="M3" s="24"/>
      <c r="N3" s="24"/>
      <c r="O3" s="24"/>
      <c r="S3" s="239">
        <f ca="1">NOW()</f>
        <v>44376.880509606483</v>
      </c>
      <c r="T3" s="239"/>
      <c r="U3" s="36"/>
      <c r="V3" s="3"/>
      <c r="W3" s="254" t="s">
        <v>107</v>
      </c>
      <c r="X3" s="254"/>
      <c r="Y3" s="254"/>
    </row>
    <row r="4" spans="1:27" ht="24" customHeight="1" x14ac:dyDescent="0.25">
      <c r="B4" s="13"/>
      <c r="C4" s="25"/>
      <c r="F4" s="262" t="s">
        <v>19</v>
      </c>
      <c r="G4" s="263"/>
      <c r="H4" s="252" t="s">
        <v>104</v>
      </c>
      <c r="I4" s="264" t="s">
        <v>20</v>
      </c>
      <c r="J4" s="264" t="s">
        <v>21</v>
      </c>
      <c r="K4" s="269" t="s">
        <v>17</v>
      </c>
      <c r="L4" s="262" t="s">
        <v>22</v>
      </c>
      <c r="M4" s="263"/>
      <c r="N4" s="252" t="s">
        <v>104</v>
      </c>
      <c r="O4" s="264" t="s">
        <v>23</v>
      </c>
      <c r="P4" s="264" t="s">
        <v>21</v>
      </c>
      <c r="Q4" s="269" t="s">
        <v>17</v>
      </c>
      <c r="S4" s="258" t="s">
        <v>24</v>
      </c>
      <c r="T4" s="258" t="s">
        <v>10</v>
      </c>
      <c r="U4" s="231" t="s">
        <v>29</v>
      </c>
      <c r="V4" s="257" t="s">
        <v>66</v>
      </c>
      <c r="W4" s="172">
        <v>0</v>
      </c>
      <c r="X4" s="173">
        <v>1</v>
      </c>
      <c r="Y4" s="174">
        <v>2</v>
      </c>
    </row>
    <row r="5" spans="1:27" ht="33" x14ac:dyDescent="0.35">
      <c r="A5" s="177"/>
      <c r="B5" s="40" t="s">
        <v>11</v>
      </c>
      <c r="C5" s="40" t="s">
        <v>12</v>
      </c>
      <c r="D5" s="40" t="s">
        <v>13</v>
      </c>
      <c r="E5" s="40" t="s">
        <v>15</v>
      </c>
      <c r="F5" s="166" t="s">
        <v>25</v>
      </c>
      <c r="G5" s="166" t="s">
        <v>26</v>
      </c>
      <c r="H5" s="253"/>
      <c r="I5" s="265"/>
      <c r="J5" s="265"/>
      <c r="K5" s="270"/>
      <c r="L5" s="166" t="s">
        <v>25</v>
      </c>
      <c r="M5" s="166" t="s">
        <v>26</v>
      </c>
      <c r="N5" s="253"/>
      <c r="O5" s="265"/>
      <c r="P5" s="265"/>
      <c r="Q5" s="270"/>
      <c r="S5" s="258"/>
      <c r="T5" s="258"/>
      <c r="U5" s="232"/>
      <c r="V5" s="257"/>
      <c r="W5" s="175">
        <v>110</v>
      </c>
      <c r="X5" s="175">
        <v>120</v>
      </c>
      <c r="Y5" s="175">
        <v>130</v>
      </c>
    </row>
    <row r="6" spans="1:27" ht="18" x14ac:dyDescent="0.2">
      <c r="B6" s="47"/>
      <c r="C6" s="48" t="s">
        <v>27</v>
      </c>
      <c r="D6" s="49" t="s">
        <v>4</v>
      </c>
      <c r="E6" s="50"/>
      <c r="F6" s="266"/>
      <c r="G6" s="267"/>
      <c r="H6" s="267"/>
      <c r="I6" s="267"/>
      <c r="J6" s="267"/>
      <c r="K6" s="268"/>
      <c r="L6" s="266"/>
      <c r="M6" s="267"/>
      <c r="N6" s="267"/>
      <c r="O6" s="267"/>
      <c r="P6" s="267"/>
      <c r="Q6" s="268"/>
      <c r="S6" s="259"/>
      <c r="T6" s="260"/>
      <c r="U6" s="51"/>
      <c r="V6" s="27"/>
    </row>
    <row r="7" spans="1:27" ht="19" x14ac:dyDescent="0.2">
      <c r="B7" s="28">
        <v>6</v>
      </c>
      <c r="C7" s="29" t="s">
        <v>34</v>
      </c>
      <c r="D7" s="30" t="s">
        <v>40</v>
      </c>
      <c r="E7" s="16" t="s">
        <v>75</v>
      </c>
      <c r="F7" s="31">
        <v>80</v>
      </c>
      <c r="G7" s="31">
        <v>78</v>
      </c>
      <c r="H7" s="171"/>
      <c r="I7" s="119">
        <f>IF(F7=0,0,AVERAGE(F7:G7)/(HLOOKUP(H7,$W$4:$Y$5,2,FALSE)))</f>
        <v>0.71818181818181814</v>
      </c>
      <c r="J7" s="33">
        <v>3</v>
      </c>
      <c r="K7" s="32">
        <v>8</v>
      </c>
      <c r="L7" s="31">
        <v>82</v>
      </c>
      <c r="M7" s="31">
        <v>81</v>
      </c>
      <c r="N7" s="171">
        <v>2</v>
      </c>
      <c r="O7" s="119">
        <f t="shared" ref="O7:O10" si="0">IF(L7=0,0,AVERAGE(L7:M7)/(HLOOKUP(N7,$W$4:$Y$5,2,FALSE)))</f>
        <v>0.62692307692307692</v>
      </c>
      <c r="P7" s="33">
        <v>1</v>
      </c>
      <c r="Q7" s="32">
        <v>10</v>
      </c>
      <c r="S7" s="32">
        <f>K7+Q7</f>
        <v>18</v>
      </c>
      <c r="T7" s="34">
        <v>1</v>
      </c>
      <c r="U7" s="122" t="str">
        <f>IF(AND(I7&gt;=0.55,O7&gt;=0.55),"Q2",IF(OR(I7&gt;=0.55,O7&gt;=0.55),"Q1","-"))</f>
        <v>Q2</v>
      </c>
      <c r="V7" s="120">
        <f>IFERROR(AVERAGE(I7,O7),0)</f>
        <v>0.67255244755244759</v>
      </c>
    </row>
    <row r="8" spans="1:27" ht="19" x14ac:dyDescent="0.2">
      <c r="B8" s="28">
        <v>9</v>
      </c>
      <c r="C8" s="29" t="s">
        <v>35</v>
      </c>
      <c r="D8" s="30" t="s">
        <v>41</v>
      </c>
      <c r="E8" s="16" t="s">
        <v>75</v>
      </c>
      <c r="F8" s="31">
        <v>75</v>
      </c>
      <c r="G8" s="31">
        <v>78</v>
      </c>
      <c r="H8" s="171"/>
      <c r="I8" s="119">
        <f t="shared" ref="I8:I10" si="1">IF(F8=0,0,AVERAGE(F8:G8)/(HLOOKUP(H8,$W$4:$Y$5,2,FALSE)))</f>
        <v>0.69545454545454544</v>
      </c>
      <c r="J8" s="33">
        <v>4</v>
      </c>
      <c r="K8" s="32">
        <v>7</v>
      </c>
      <c r="L8" s="31">
        <v>55</v>
      </c>
      <c r="M8" s="31">
        <v>65</v>
      </c>
      <c r="N8" s="171">
        <v>2</v>
      </c>
      <c r="O8" s="119">
        <f t="shared" si="0"/>
        <v>0.46153846153846156</v>
      </c>
      <c r="P8" s="33">
        <v>2</v>
      </c>
      <c r="Q8" s="32">
        <v>9</v>
      </c>
      <c r="S8" s="32">
        <f>K8+Q8</f>
        <v>16</v>
      </c>
      <c r="T8" s="34">
        <v>2</v>
      </c>
      <c r="U8" s="122" t="str">
        <f t="shared" ref="U8" si="2">IF(AND(I8&gt;=0.55,O8&gt;=0.55),"Q2",IF(OR(I8&gt;=0.55,O8&gt;=0.55),"Q1","-"))</f>
        <v>Q1</v>
      </c>
      <c r="V8" s="120">
        <f>IFERROR(AVERAGE(I8,O8),0)</f>
        <v>0.5784965034965035</v>
      </c>
      <c r="W8" s="121"/>
      <c r="X8" s="121"/>
      <c r="Y8" s="121"/>
    </row>
    <row r="9" spans="1:27" ht="19" x14ac:dyDescent="0.2">
      <c r="B9" s="28">
        <v>14</v>
      </c>
      <c r="C9" s="35" t="s">
        <v>38</v>
      </c>
      <c r="D9" s="30" t="s">
        <v>42</v>
      </c>
      <c r="E9" s="16" t="s">
        <v>75</v>
      </c>
      <c r="F9" s="31">
        <v>74</v>
      </c>
      <c r="G9" s="31">
        <v>69</v>
      </c>
      <c r="H9" s="171"/>
      <c r="I9" s="119">
        <f t="shared" si="1"/>
        <v>0.65</v>
      </c>
      <c r="J9" s="33">
        <v>7</v>
      </c>
      <c r="K9" s="32" t="s">
        <v>7</v>
      </c>
      <c r="L9" s="31">
        <v>81</v>
      </c>
      <c r="M9" s="31">
        <v>69</v>
      </c>
      <c r="N9" s="171">
        <v>2</v>
      </c>
      <c r="O9" s="119">
        <f t="shared" si="0"/>
        <v>0.57692307692307687</v>
      </c>
      <c r="P9" s="33">
        <v>3</v>
      </c>
      <c r="Q9" s="32" t="s">
        <v>7</v>
      </c>
      <c r="S9" s="32"/>
      <c r="T9" s="34" t="s">
        <v>7</v>
      </c>
      <c r="U9" s="122"/>
      <c r="V9" s="120">
        <f>IFERROR(AVERAGE(I9,O9),0)</f>
        <v>0.6134615384615385</v>
      </c>
      <c r="W9" s="121"/>
      <c r="X9" s="121"/>
      <c r="Y9" s="121"/>
    </row>
    <row r="10" spans="1:27" ht="19" x14ac:dyDescent="0.2">
      <c r="B10" s="28">
        <v>46</v>
      </c>
      <c r="C10" s="35" t="s">
        <v>39</v>
      </c>
      <c r="D10" s="30" t="s">
        <v>43</v>
      </c>
      <c r="E10" s="16" t="s">
        <v>75</v>
      </c>
      <c r="F10" s="31">
        <v>62</v>
      </c>
      <c r="G10" s="31">
        <v>67</v>
      </c>
      <c r="H10" s="171"/>
      <c r="I10" s="119">
        <f t="shared" si="1"/>
        <v>0.58636363636363631</v>
      </c>
      <c r="J10" s="53" t="s">
        <v>0</v>
      </c>
      <c r="K10" s="54"/>
      <c r="L10" s="31">
        <v>75</v>
      </c>
      <c r="M10" s="89">
        <v>0</v>
      </c>
      <c r="N10" s="171">
        <v>2</v>
      </c>
      <c r="O10" s="119">
        <f t="shared" si="0"/>
        <v>0.28846153846153844</v>
      </c>
      <c r="P10" s="53" t="s">
        <v>0</v>
      </c>
      <c r="Q10" s="54"/>
      <c r="S10" s="32"/>
      <c r="T10" s="34" t="s">
        <v>0</v>
      </c>
      <c r="U10" s="122"/>
      <c r="V10" s="120">
        <f>IFERROR(AVERAGE(I10,O10),0)</f>
        <v>0.43741258741258737</v>
      </c>
      <c r="W10" s="121"/>
      <c r="X10" s="121"/>
      <c r="Y10" s="121"/>
    </row>
    <row r="11" spans="1:27" ht="18" x14ac:dyDescent="0.2">
      <c r="B11" s="47"/>
      <c r="C11" s="48" t="s">
        <v>28</v>
      </c>
      <c r="D11" s="49" t="s">
        <v>5</v>
      </c>
      <c r="E11" s="50"/>
      <c r="F11" s="266"/>
      <c r="G11" s="267"/>
      <c r="H11" s="267"/>
      <c r="I11" s="267"/>
      <c r="J11" s="267"/>
      <c r="K11" s="268"/>
      <c r="L11" s="266"/>
      <c r="M11" s="267"/>
      <c r="N11" s="267"/>
      <c r="O11" s="267"/>
      <c r="P11" s="267"/>
      <c r="Q11" s="268"/>
      <c r="S11" s="259"/>
      <c r="T11" s="260"/>
      <c r="U11" s="51"/>
      <c r="V11" s="27"/>
    </row>
    <row r="14" spans="1:27" ht="23.25" customHeight="1" x14ac:dyDescent="0.2">
      <c r="L14" s="87"/>
    </row>
    <row r="15" spans="1:27" ht="23.25" customHeight="1" x14ac:dyDescent="0.2">
      <c r="L15" s="90"/>
    </row>
    <row r="16" spans="1:27" ht="23.25" customHeight="1" x14ac:dyDescent="0.2">
      <c r="AA16" s="87"/>
    </row>
    <row r="17" spans="3:27" ht="23.25" customHeight="1" x14ac:dyDescent="0.2">
      <c r="AA17" s="87"/>
    </row>
    <row r="18" spans="3:27" ht="23.25" customHeight="1" x14ac:dyDescent="0.15"/>
    <row r="19" spans="3:27" ht="23.25" customHeight="1" x14ac:dyDescent="0.15"/>
    <row r="20" spans="3:27" ht="23.25" customHeight="1" x14ac:dyDescent="0.2">
      <c r="C20" s="39" t="s">
        <v>73</v>
      </c>
    </row>
    <row r="21" spans="3:27" ht="23.25" customHeight="1" x14ac:dyDescent="0.2">
      <c r="C21" s="102" t="s">
        <v>74</v>
      </c>
    </row>
    <row r="22" spans="3:27" ht="23.25" customHeight="1" x14ac:dyDescent="0.15"/>
    <row r="23" spans="3:27" ht="23.25" customHeight="1" x14ac:dyDescent="0.15"/>
    <row r="24" spans="3:27" ht="23.25" customHeight="1" x14ac:dyDescent="0.15"/>
  </sheetData>
  <sheetProtection sheet="1" objects="1" scenarios="1" selectLockedCells="1" selectUnlockedCells="1"/>
  <sortState ref="B7:AF17">
    <sortCondition descending="1" ref="S7:S17"/>
    <sortCondition descending="1" ref="V7:V17"/>
  </sortState>
  <mergeCells count="24">
    <mergeCell ref="S11:T11"/>
    <mergeCell ref="S6:T6"/>
    <mergeCell ref="F3:I3"/>
    <mergeCell ref="S3:T3"/>
    <mergeCell ref="F4:G4"/>
    <mergeCell ref="I4:I5"/>
    <mergeCell ref="L11:Q11"/>
    <mergeCell ref="F11:K11"/>
    <mergeCell ref="L6:Q6"/>
    <mergeCell ref="P4:P5"/>
    <mergeCell ref="Q4:Q5"/>
    <mergeCell ref="F6:K6"/>
    <mergeCell ref="K4:K5"/>
    <mergeCell ref="L4:M4"/>
    <mergeCell ref="O4:O5"/>
    <mergeCell ref="J4:J5"/>
    <mergeCell ref="H4:H5"/>
    <mergeCell ref="N4:N5"/>
    <mergeCell ref="W3:Y3"/>
    <mergeCell ref="B1:U1"/>
    <mergeCell ref="U4:U5"/>
    <mergeCell ref="V4:V5"/>
    <mergeCell ref="S4:S5"/>
    <mergeCell ref="T4:T5"/>
  </mergeCells>
  <conditionalFormatting sqref="U3:U6 U11:U1048576">
    <cfRule type="cellIs" dxfId="78" priority="11" operator="equal">
      <formula>"Q"</formula>
    </cfRule>
  </conditionalFormatting>
  <conditionalFormatting sqref="H7:H10">
    <cfRule type="cellIs" dxfId="77" priority="5" operator="equal">
      <formula>2</formula>
    </cfRule>
    <cfRule type="cellIs" dxfId="76" priority="6" operator="equal">
      <formula>1</formula>
    </cfRule>
    <cfRule type="cellIs" dxfId="75" priority="7" operator="equal">
      <formula>0</formula>
    </cfRule>
  </conditionalFormatting>
  <conditionalFormatting sqref="N7:N10">
    <cfRule type="cellIs" dxfId="74" priority="2" operator="equal">
      <formula>2</formula>
    </cfRule>
    <cfRule type="cellIs" dxfId="73" priority="3" operator="equal">
      <formula>1</formula>
    </cfRule>
    <cfRule type="cellIs" dxfId="72" priority="4" operator="equal">
      <formula>0</formula>
    </cfRule>
  </conditionalFormatting>
  <conditionalFormatting sqref="U7:U10">
    <cfRule type="containsText" dxfId="71" priority="1" operator="containsText" text="Q">
      <formula>NOT(ISERROR(SEARCH("Q",U7)))</formula>
    </cfRule>
  </conditionalFormatting>
  <dataValidations count="1">
    <dataValidation type="list" allowBlank="1" showInputMessage="1" showErrorMessage="1" sqref="H7:H10 N7:N10" xr:uid="{00000000-0002-0000-0200-000000000000}">
      <formula1>"0,1,2"</formula1>
    </dataValidation>
  </dataValidations>
  <pageMargins left="0.36" right="0.35" top="0.74803149606299213" bottom="0.74803149606299213" header="0.31496062992125984" footer="0.31496062992125984"/>
  <pageSetup paperSize="9" scale="69" fitToHeight="9" orientation="portrait" horizontalDpi="4294967294" verticalDpi="4294967294" r:id="rId1"/>
  <rowBreaks count="1" manualBreakCount="1">
    <brk id="1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B1:Z16"/>
  <sheetViews>
    <sheetView showGridLines="0" zoomScale="90" zoomScaleNormal="90" zoomScaleSheetLayoutView="90" workbookViewId="0">
      <pane xSplit="6" ySplit="5" topLeftCell="G6" activePane="bottomRight" state="frozen"/>
      <selection pane="topRight" activeCell="H1" sqref="H1"/>
      <selection pane="bottomLeft" activeCell="A6" sqref="A6"/>
      <selection pane="bottomRight" activeCell="J7" sqref="J7"/>
    </sheetView>
  </sheetViews>
  <sheetFormatPr baseColWidth="10" defaultColWidth="8.83203125" defaultRowHeight="15" customHeight="1" x14ac:dyDescent="0.15"/>
  <cols>
    <col min="1" max="1" width="3.33203125" customWidth="1"/>
    <col min="2" max="2" width="8.33203125" customWidth="1"/>
    <col min="3" max="3" width="27.83203125" customWidth="1"/>
    <col min="4" max="4" width="31.6640625" style="12" customWidth="1"/>
    <col min="5" max="5" width="9.6640625" style="12" customWidth="1"/>
    <col min="6" max="6" width="18.5" customWidth="1"/>
    <col min="7" max="8" width="10" customWidth="1"/>
    <col min="9" max="9" width="7" customWidth="1"/>
    <col min="10" max="10" width="8.83203125" customWidth="1"/>
    <col min="11" max="11" width="7.5" customWidth="1"/>
    <col min="12" max="12" width="7.1640625" customWidth="1"/>
    <col min="13" max="14" width="10" customWidth="1"/>
    <col min="15" max="15" width="7.83203125" customWidth="1"/>
    <col min="16" max="16" width="8.83203125" customWidth="1"/>
    <col min="17" max="17" width="7.83203125" customWidth="1"/>
    <col min="18" max="18" width="7.1640625" customWidth="1"/>
    <col min="19" max="19" width="1" style="52" customWidth="1"/>
    <col min="21" max="21" width="9.83203125" customWidth="1"/>
    <col min="22" max="22" width="7.5" style="3" customWidth="1"/>
    <col min="23" max="23" width="9.6640625" bestFit="1" customWidth="1"/>
    <col min="24" max="25" width="7.1640625" bestFit="1" customWidth="1"/>
  </cols>
  <sheetData>
    <row r="1" spans="2:26" ht="50.25" customHeight="1" x14ac:dyDescent="0.15">
      <c r="B1" s="255" t="s">
        <v>109</v>
      </c>
      <c r="C1" s="256"/>
      <c r="D1" s="256"/>
      <c r="E1" s="256"/>
      <c r="F1" s="256"/>
      <c r="G1" s="256"/>
      <c r="H1" s="256"/>
      <c r="I1" s="256"/>
      <c r="J1" s="256"/>
      <c r="K1" s="256"/>
      <c r="L1" s="256"/>
      <c r="M1" s="256"/>
      <c r="N1" s="256"/>
      <c r="O1" s="256"/>
      <c r="P1" s="256"/>
      <c r="Q1" s="256"/>
      <c r="R1" s="256"/>
      <c r="S1" s="256"/>
      <c r="T1" s="256"/>
      <c r="U1" s="256"/>
      <c r="V1" s="256"/>
      <c r="W1" s="3"/>
    </row>
    <row r="2" spans="2:26" ht="13" x14ac:dyDescent="0.15">
      <c r="D2"/>
      <c r="E2"/>
      <c r="S2"/>
      <c r="V2"/>
    </row>
    <row r="3" spans="2:26" ht="26.25" customHeight="1" x14ac:dyDescent="0.15">
      <c r="G3" s="261"/>
      <c r="H3" s="261"/>
      <c r="I3" s="261"/>
      <c r="J3" s="261"/>
      <c r="K3" s="46"/>
      <c r="L3" s="46"/>
      <c r="N3" s="24"/>
      <c r="O3" s="24"/>
      <c r="P3" s="24"/>
      <c r="T3" s="271">
        <f ca="1">NOW()</f>
        <v>44376.880509606483</v>
      </c>
      <c r="U3" s="271"/>
      <c r="V3" s="36"/>
      <c r="W3" s="3"/>
      <c r="X3" s="254" t="s">
        <v>107</v>
      </c>
      <c r="Y3" s="254"/>
      <c r="Z3" s="254"/>
    </row>
    <row r="4" spans="2:26" ht="22.75" customHeight="1" x14ac:dyDescent="0.25">
      <c r="B4" s="13"/>
      <c r="C4" s="25"/>
      <c r="G4" s="262" t="s">
        <v>19</v>
      </c>
      <c r="H4" s="263"/>
      <c r="I4" s="252" t="s">
        <v>104</v>
      </c>
      <c r="J4" s="272" t="s">
        <v>105</v>
      </c>
      <c r="K4" s="264" t="s">
        <v>21</v>
      </c>
      <c r="L4" s="269" t="s">
        <v>17</v>
      </c>
      <c r="M4" s="262" t="s">
        <v>22</v>
      </c>
      <c r="N4" s="263"/>
      <c r="O4" s="252" t="s">
        <v>104</v>
      </c>
      <c r="P4" s="272" t="s">
        <v>110</v>
      </c>
      <c r="Q4" s="264" t="s">
        <v>21</v>
      </c>
      <c r="R4" s="269" t="s">
        <v>17</v>
      </c>
      <c r="T4" s="258" t="s">
        <v>24</v>
      </c>
      <c r="U4" s="258" t="s">
        <v>10</v>
      </c>
      <c r="V4" s="231" t="s">
        <v>29</v>
      </c>
      <c r="W4" s="257" t="s">
        <v>66</v>
      </c>
      <c r="X4" s="172">
        <v>0</v>
      </c>
      <c r="Y4" s="173">
        <v>1</v>
      </c>
      <c r="Z4" s="174">
        <v>2</v>
      </c>
    </row>
    <row r="5" spans="2:26" ht="20" x14ac:dyDescent="0.15">
      <c r="B5" s="40" t="s">
        <v>11</v>
      </c>
      <c r="C5" s="40" t="s">
        <v>12</v>
      </c>
      <c r="D5" s="40" t="s">
        <v>13</v>
      </c>
      <c r="E5" s="40" t="s">
        <v>14</v>
      </c>
      <c r="F5" s="40" t="s">
        <v>15</v>
      </c>
      <c r="G5" s="26" t="s">
        <v>25</v>
      </c>
      <c r="H5" s="26" t="s">
        <v>26</v>
      </c>
      <c r="I5" s="253"/>
      <c r="J5" s="273"/>
      <c r="K5" s="265"/>
      <c r="L5" s="270"/>
      <c r="M5" s="26" t="s">
        <v>25</v>
      </c>
      <c r="N5" s="26" t="s">
        <v>26</v>
      </c>
      <c r="O5" s="253"/>
      <c r="P5" s="273"/>
      <c r="Q5" s="265"/>
      <c r="R5" s="270"/>
      <c r="T5" s="258"/>
      <c r="U5" s="258"/>
      <c r="V5" s="232"/>
      <c r="W5" s="257"/>
      <c r="X5" s="175">
        <v>110</v>
      </c>
      <c r="Y5" s="175">
        <v>120</v>
      </c>
      <c r="Z5" s="175">
        <v>130</v>
      </c>
    </row>
    <row r="6" spans="2:26" ht="20" x14ac:dyDescent="0.2">
      <c r="B6" s="47"/>
      <c r="C6" s="181" t="s">
        <v>108</v>
      </c>
      <c r="D6" s="182"/>
      <c r="E6" s="183"/>
      <c r="F6" s="184"/>
      <c r="G6" s="266"/>
      <c r="H6" s="267"/>
      <c r="I6" s="267"/>
      <c r="J6" s="267"/>
      <c r="K6" s="267"/>
      <c r="L6" s="268"/>
      <c r="M6" s="266"/>
      <c r="N6" s="267"/>
      <c r="O6" s="267"/>
      <c r="P6" s="267"/>
      <c r="Q6" s="267"/>
      <c r="R6" s="268"/>
      <c r="T6" s="259"/>
      <c r="U6" s="260"/>
      <c r="V6" s="51"/>
      <c r="W6" s="27"/>
    </row>
    <row r="7" spans="2:26" ht="19" x14ac:dyDescent="0.2">
      <c r="B7" s="124"/>
      <c r="C7" s="29"/>
      <c r="D7" s="30"/>
      <c r="E7" s="30"/>
      <c r="F7" s="29"/>
      <c r="G7" s="31"/>
      <c r="H7" s="31"/>
      <c r="I7" s="171"/>
      <c r="J7" s="119">
        <f>IF(G7=0,0,AVERAGE(G7:H7)/(HLOOKUP(I7,$X$4:$Z$5,2,FALSE)))</f>
        <v>0</v>
      </c>
      <c r="K7" s="33"/>
      <c r="L7" s="81">
        <f t="shared" ref="L7:L9" si="0">IF(K7=0,,IF(K7&gt;10,,11-(K7)))</f>
        <v>0</v>
      </c>
      <c r="M7" s="31"/>
      <c r="N7" s="31"/>
      <c r="O7" s="171"/>
      <c r="P7" s="119">
        <f t="shared" ref="P7:P10" si="1">IF(M7=0,0,AVERAGE(M7:N7)/(HLOOKUP(O7,$X$4:$Z$5,2,FALSE)))</f>
        <v>0</v>
      </c>
      <c r="Q7" s="33"/>
      <c r="R7" s="81">
        <f t="shared" ref="R7:R9" si="2">IF(Q7=0,,IF(Q7&gt;10,,11-(Q7)))</f>
        <v>0</v>
      </c>
      <c r="T7" s="32">
        <f>L7+R7</f>
        <v>0</v>
      </c>
      <c r="U7" s="117"/>
      <c r="V7" s="122" t="str">
        <f>IF(AND(J7&gt;=0.55,P7&gt;=0.55),"Q2",IF(OR(J7&gt;=0.55,P7&gt;=0.55),"Q1","-"))</f>
        <v>-</v>
      </c>
      <c r="W7" s="120">
        <f>IF(P7=0,J7,(AVERAGE(J7,P7)))</f>
        <v>0</v>
      </c>
    </row>
    <row r="8" spans="2:26" ht="19" x14ac:dyDescent="0.2">
      <c r="B8" s="124"/>
      <c r="C8" s="29"/>
      <c r="D8" s="30"/>
      <c r="E8" s="30"/>
      <c r="F8" s="29"/>
      <c r="G8" s="31"/>
      <c r="H8" s="31"/>
      <c r="I8" s="171"/>
      <c r="J8" s="119">
        <f t="shared" ref="J8:J10" si="3">IF(G8=0,0,AVERAGE(G8:H8)/(HLOOKUP(I8,$X$4:$Z$5,2,FALSE)))</f>
        <v>0</v>
      </c>
      <c r="K8" s="33"/>
      <c r="L8" s="81">
        <f t="shared" si="0"/>
        <v>0</v>
      </c>
      <c r="M8" s="31"/>
      <c r="N8" s="31"/>
      <c r="O8" s="171"/>
      <c r="P8" s="119">
        <f t="shared" si="1"/>
        <v>0</v>
      </c>
      <c r="Q8" s="33"/>
      <c r="R8" s="81">
        <f t="shared" si="2"/>
        <v>0</v>
      </c>
      <c r="T8" s="32">
        <f>L8+R8</f>
        <v>0</v>
      </c>
      <c r="U8" s="117"/>
      <c r="V8" s="122" t="str">
        <f t="shared" ref="V8:V10" si="4">IF(AND(J8&gt;=0.55,P8&gt;=0.55),"Q2",IF(OR(J8&gt;=0.55,P8&gt;=0.55),"Q1","-"))</f>
        <v>-</v>
      </c>
      <c r="W8" s="120">
        <f t="shared" ref="W8:W10" si="5">IF(P8=0,J8,(AVERAGE(J8,P8)))</f>
        <v>0</v>
      </c>
    </row>
    <row r="9" spans="2:26" ht="19" x14ac:dyDescent="0.2">
      <c r="B9" s="124"/>
      <c r="C9" s="35"/>
      <c r="D9" s="30"/>
      <c r="E9" s="30"/>
      <c r="F9" s="29"/>
      <c r="G9" s="31"/>
      <c r="H9" s="31"/>
      <c r="I9" s="171"/>
      <c r="J9" s="119">
        <f t="shared" si="3"/>
        <v>0</v>
      </c>
      <c r="K9" s="33"/>
      <c r="L9" s="81">
        <f t="shared" si="0"/>
        <v>0</v>
      </c>
      <c r="M9" s="31"/>
      <c r="N9" s="31"/>
      <c r="O9" s="171"/>
      <c r="P9" s="119">
        <f t="shared" si="1"/>
        <v>0</v>
      </c>
      <c r="Q9" s="33"/>
      <c r="R9" s="81">
        <f t="shared" si="2"/>
        <v>0</v>
      </c>
      <c r="T9" s="32">
        <f>L9+R9</f>
        <v>0</v>
      </c>
      <c r="U9" s="117"/>
      <c r="V9" s="122" t="str">
        <f t="shared" si="4"/>
        <v>-</v>
      </c>
      <c r="W9" s="120">
        <f t="shared" si="5"/>
        <v>0</v>
      </c>
    </row>
    <row r="10" spans="2:26" ht="19" x14ac:dyDescent="0.2">
      <c r="B10" s="124"/>
      <c r="C10" s="35"/>
      <c r="D10" s="30"/>
      <c r="E10" s="30"/>
      <c r="F10" s="29"/>
      <c r="G10" s="31"/>
      <c r="H10" s="31"/>
      <c r="I10" s="171"/>
      <c r="J10" s="119">
        <f t="shared" si="3"/>
        <v>0</v>
      </c>
      <c r="K10" s="53" t="s">
        <v>0</v>
      </c>
      <c r="L10" s="54"/>
      <c r="M10" s="31"/>
      <c r="N10" s="31"/>
      <c r="O10" s="171"/>
      <c r="P10" s="119">
        <f t="shared" si="1"/>
        <v>0</v>
      </c>
      <c r="Q10" s="53" t="s">
        <v>0</v>
      </c>
      <c r="R10" s="54"/>
      <c r="T10" s="54"/>
      <c r="U10" s="118" t="s">
        <v>0</v>
      </c>
      <c r="V10" s="122" t="str">
        <f t="shared" si="4"/>
        <v>-</v>
      </c>
      <c r="W10" s="120">
        <f t="shared" si="5"/>
        <v>0</v>
      </c>
    </row>
    <row r="13" spans="2:26" ht="15" customHeight="1" x14ac:dyDescent="0.2">
      <c r="J13" s="176"/>
      <c r="K13" s="176"/>
    </row>
    <row r="14" spans="2:26" ht="15" customHeight="1" x14ac:dyDescent="0.2">
      <c r="J14" s="176"/>
      <c r="K14" s="176"/>
    </row>
    <row r="15" spans="2:26" ht="15" customHeight="1" x14ac:dyDescent="0.2">
      <c r="J15" s="176"/>
      <c r="K15" s="176"/>
    </row>
    <row r="16" spans="2:26" ht="15" customHeight="1" x14ac:dyDescent="0.2">
      <c r="J16" s="176"/>
      <c r="K16" s="176"/>
    </row>
  </sheetData>
  <mergeCells count="21">
    <mergeCell ref="T4:T5"/>
    <mergeCell ref="U4:U5"/>
    <mergeCell ref="G6:L6"/>
    <mergeCell ref="M6:R6"/>
    <mergeCell ref="T6:U6"/>
    <mergeCell ref="X3:Z3"/>
    <mergeCell ref="V4:V5"/>
    <mergeCell ref="B1:V1"/>
    <mergeCell ref="G3:J3"/>
    <mergeCell ref="T3:U3"/>
    <mergeCell ref="G4:H4"/>
    <mergeCell ref="J4:J5"/>
    <mergeCell ref="K4:K5"/>
    <mergeCell ref="L4:L5"/>
    <mergeCell ref="M4:N4"/>
    <mergeCell ref="W4:W5"/>
    <mergeCell ref="I4:I5"/>
    <mergeCell ref="O4:O5"/>
    <mergeCell ref="P4:P5"/>
    <mergeCell ref="Q4:Q5"/>
    <mergeCell ref="R4:R5"/>
  </mergeCells>
  <conditionalFormatting sqref="V3:V6 V11:V1048576">
    <cfRule type="cellIs" dxfId="70" priority="11" operator="equal">
      <formula>"Q"</formula>
    </cfRule>
  </conditionalFormatting>
  <conditionalFormatting sqref="V7:V10">
    <cfRule type="containsText" dxfId="69" priority="7" operator="containsText" text="Q">
      <formula>NOT(ISERROR(SEARCH("Q",V7)))</formula>
    </cfRule>
  </conditionalFormatting>
  <conditionalFormatting sqref="I7:I10">
    <cfRule type="cellIs" dxfId="68" priority="4" operator="equal">
      <formula>2</formula>
    </cfRule>
    <cfRule type="cellIs" dxfId="67" priority="5" operator="equal">
      <formula>1</formula>
    </cfRule>
    <cfRule type="cellIs" dxfId="66" priority="6" operator="equal">
      <formula>0</formula>
    </cfRule>
  </conditionalFormatting>
  <conditionalFormatting sqref="O7:O10">
    <cfRule type="cellIs" dxfId="65" priority="1" operator="equal">
      <formula>2</formula>
    </cfRule>
    <cfRule type="cellIs" dxfId="64" priority="2" operator="equal">
      <formula>1</formula>
    </cfRule>
    <cfRule type="cellIs" dxfId="63" priority="3" operator="equal">
      <formula>0</formula>
    </cfRule>
  </conditionalFormatting>
  <dataValidations disablePrompts="1" count="1">
    <dataValidation type="list" allowBlank="1" showInputMessage="1" showErrorMessage="1" sqref="I7:I10 O7:O10" xr:uid="{00000000-0002-0000-0300-000000000000}">
      <formula1>"0,1,2"</formula1>
    </dataValidation>
  </dataValidations>
  <pageMargins left="0.36" right="0.35" top="0.74803149606299213" bottom="0.74803149606299213" header="0.31496062992125984" footer="0.31496062992125984"/>
  <pageSetup paperSize="9" scale="69" fitToHeight="9"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U26"/>
  <sheetViews>
    <sheetView showGridLines="0" showRowColHeaders="0" zoomScale="90" zoomScaleNormal="90" workbookViewId="0">
      <selection activeCell="M14" sqref="M14"/>
    </sheetView>
  </sheetViews>
  <sheetFormatPr baseColWidth="10" defaultColWidth="8.83203125" defaultRowHeight="13" x14ac:dyDescent="0.15"/>
  <cols>
    <col min="1" max="1" width="7.6640625" style="3" customWidth="1"/>
    <col min="2" max="2" width="24.83203125" customWidth="1"/>
    <col min="3" max="3" width="26.5" customWidth="1"/>
    <col min="4" max="4" width="11.5" style="3" customWidth="1"/>
    <col min="5" max="5" width="14.6640625" customWidth="1"/>
    <col min="6" max="8" width="9.1640625" customWidth="1"/>
    <col min="9" max="9" width="7.83203125" customWidth="1"/>
    <col min="11" max="13" width="9.1640625" customWidth="1"/>
    <col min="14" max="14" width="7.83203125" customWidth="1"/>
    <col min="16" max="16" width="1.33203125" customWidth="1"/>
    <col min="17" max="17" width="10.33203125" customWidth="1"/>
    <col min="19" max="19" width="8.83203125" customWidth="1"/>
    <col min="20" max="21" width="8" customWidth="1"/>
  </cols>
  <sheetData>
    <row r="1" spans="1:21" ht="26.25" customHeight="1" x14ac:dyDescent="0.25">
      <c r="B1" s="94" t="s">
        <v>67</v>
      </c>
      <c r="C1" s="69"/>
      <c r="D1" s="70"/>
      <c r="E1" s="71"/>
      <c r="F1" s="72"/>
      <c r="G1" s="72"/>
      <c r="H1" s="72"/>
      <c r="I1" s="72"/>
      <c r="J1" s="72"/>
      <c r="K1" s="72"/>
      <c r="L1" s="72"/>
      <c r="M1" s="72"/>
      <c r="N1" s="72"/>
      <c r="O1" s="72"/>
      <c r="P1" s="72"/>
      <c r="Q1" s="72"/>
      <c r="R1" s="73"/>
      <c r="U1" s="3"/>
    </row>
    <row r="2" spans="1:21" ht="23" x14ac:dyDescent="0.25">
      <c r="B2" s="74"/>
      <c r="C2" s="74"/>
      <c r="D2" s="75"/>
      <c r="E2" s="74"/>
      <c r="F2" s="76"/>
      <c r="G2" s="1"/>
      <c r="H2" s="1"/>
      <c r="I2" s="8"/>
      <c r="L2" s="5"/>
      <c r="Q2" s="1"/>
      <c r="R2" s="1"/>
    </row>
    <row r="3" spans="1:21" ht="20" x14ac:dyDescent="0.2">
      <c r="B3" s="77"/>
      <c r="C3" s="77"/>
      <c r="D3" s="78"/>
      <c r="E3" s="77"/>
      <c r="F3" s="6"/>
      <c r="G3" s="64"/>
      <c r="J3" s="1"/>
      <c r="K3" s="1"/>
      <c r="L3" s="1"/>
      <c r="M3" s="1"/>
      <c r="N3" s="1"/>
      <c r="O3" s="1"/>
      <c r="Q3" s="282" t="s">
        <v>56</v>
      </c>
      <c r="R3" s="283"/>
    </row>
    <row r="4" spans="1:21" ht="20" x14ac:dyDescent="0.2">
      <c r="Q4" s="284">
        <f ca="1">NOW()</f>
        <v>44376.880509606483</v>
      </c>
      <c r="R4" s="285"/>
      <c r="T4" s="3"/>
      <c r="U4" s="3"/>
    </row>
    <row r="5" spans="1:21" s="4" customFormat="1" ht="28" x14ac:dyDescent="0.15">
      <c r="A5" s="40" t="s">
        <v>11</v>
      </c>
      <c r="B5" s="97" t="s">
        <v>58</v>
      </c>
      <c r="C5" s="97" t="s">
        <v>45</v>
      </c>
      <c r="D5" s="40" t="s">
        <v>14</v>
      </c>
      <c r="E5" s="40" t="s">
        <v>6</v>
      </c>
      <c r="F5" s="93" t="s">
        <v>47</v>
      </c>
      <c r="G5" s="93" t="s">
        <v>48</v>
      </c>
      <c r="H5" s="93" t="s">
        <v>59</v>
      </c>
      <c r="I5" s="93" t="s">
        <v>16</v>
      </c>
      <c r="J5" s="93" t="s">
        <v>17</v>
      </c>
      <c r="K5" s="93" t="s">
        <v>47</v>
      </c>
      <c r="L5" s="93" t="s">
        <v>48</v>
      </c>
      <c r="M5" s="93" t="s">
        <v>59</v>
      </c>
      <c r="N5" s="93" t="s">
        <v>16</v>
      </c>
      <c r="O5" s="93" t="s">
        <v>17</v>
      </c>
      <c r="P5"/>
      <c r="Q5" s="93" t="s">
        <v>9</v>
      </c>
      <c r="R5" s="93" t="s">
        <v>10</v>
      </c>
      <c r="S5" s="91" t="s">
        <v>68</v>
      </c>
      <c r="T5" s="91" t="s">
        <v>69</v>
      </c>
      <c r="U5" s="148" t="s">
        <v>70</v>
      </c>
    </row>
    <row r="6" spans="1:21" ht="18" x14ac:dyDescent="0.2">
      <c r="A6" s="101"/>
      <c r="B6" s="92" t="s">
        <v>71</v>
      </c>
      <c r="C6" s="100"/>
      <c r="D6" s="96"/>
      <c r="E6" s="88"/>
      <c r="F6" s="274" t="s">
        <v>60</v>
      </c>
      <c r="G6" s="275"/>
      <c r="H6" s="275"/>
      <c r="I6" s="275"/>
      <c r="J6" s="276"/>
      <c r="K6" s="277" t="s">
        <v>61</v>
      </c>
      <c r="L6" s="278"/>
      <c r="M6" s="278"/>
      <c r="N6" s="278"/>
      <c r="O6" s="279"/>
      <c r="Q6" s="280" t="s">
        <v>18</v>
      </c>
      <c r="R6" s="281"/>
    </row>
    <row r="7" spans="1:21" s="86" customFormat="1" ht="18" x14ac:dyDescent="0.15">
      <c r="A7" s="15">
        <v>5</v>
      </c>
      <c r="B7" s="98" t="s">
        <v>34</v>
      </c>
      <c r="C7" s="99" t="s">
        <v>40</v>
      </c>
      <c r="D7" s="66"/>
      <c r="E7" s="16" t="s">
        <v>75</v>
      </c>
      <c r="F7" s="81">
        <v>120</v>
      </c>
      <c r="G7" s="81">
        <v>148</v>
      </c>
      <c r="H7" s="103">
        <f>IFERROR(IF(F7=0,0,((AVERAGE(F7:G7))/T7)),"test")</f>
        <v>0.51538461538461533</v>
      </c>
      <c r="I7" s="82">
        <v>2</v>
      </c>
      <c r="J7" s="83">
        <v>9</v>
      </c>
      <c r="K7" s="81">
        <v>171</v>
      </c>
      <c r="L7" s="81">
        <v>162</v>
      </c>
      <c r="M7" s="103">
        <f>IFERROR(IF(K7=0,0,((AVERAGE(K7:L7))/U7)),"test")</f>
        <v>1.1081530782029949</v>
      </c>
      <c r="N7" s="82">
        <v>1</v>
      </c>
      <c r="O7" s="83">
        <v>10</v>
      </c>
      <c r="P7"/>
      <c r="Q7" s="84">
        <f>O7+J7</f>
        <v>19</v>
      </c>
      <c r="R7" s="9">
        <v>1</v>
      </c>
      <c r="S7" s="85">
        <v>220</v>
      </c>
      <c r="T7" s="85">
        <v>260</v>
      </c>
      <c r="U7" s="104">
        <f>IFERROR(AVERAGE(F7:G7,K7:L7),"-")</f>
        <v>150.25</v>
      </c>
    </row>
    <row r="8" spans="1:21" s="86" customFormat="1" ht="18" x14ac:dyDescent="0.15">
      <c r="A8" s="15">
        <v>3</v>
      </c>
      <c r="B8" s="29" t="s">
        <v>35</v>
      </c>
      <c r="C8" s="30" t="s">
        <v>41</v>
      </c>
      <c r="D8" s="66"/>
      <c r="E8" s="16" t="s">
        <v>75</v>
      </c>
      <c r="F8" s="81">
        <v>128</v>
      </c>
      <c r="G8" s="81">
        <v>144</v>
      </c>
      <c r="H8" s="103">
        <f>IFERROR(IF(F8=0,0,((AVERAGE(F8:G8))/T8)),"test")</f>
        <v>0.52307692307692311</v>
      </c>
      <c r="I8" s="82">
        <v>1</v>
      </c>
      <c r="J8" s="83">
        <v>10</v>
      </c>
      <c r="K8" s="81">
        <v>162</v>
      </c>
      <c r="L8" s="81">
        <v>159</v>
      </c>
      <c r="M8" s="103">
        <f>IFERROR(IF(K8=0,0,((AVERAGE(K8:L8))/U8)),"test")</f>
        <v>1.0826306913996628</v>
      </c>
      <c r="N8" s="82">
        <v>3</v>
      </c>
      <c r="O8" s="83">
        <v>8</v>
      </c>
      <c r="P8"/>
      <c r="Q8" s="84">
        <f>O8+J8</f>
        <v>18</v>
      </c>
      <c r="R8" s="9">
        <v>2</v>
      </c>
      <c r="S8" s="85">
        <v>220</v>
      </c>
      <c r="T8" s="85">
        <v>260</v>
      </c>
      <c r="U8" s="104">
        <f>IFERROR(AVERAGE(F8:G8,K8:L8),"-")</f>
        <v>148.25</v>
      </c>
    </row>
    <row r="9" spans="1:21" s="86" customFormat="1" ht="18" x14ac:dyDescent="0.15">
      <c r="A9" s="15">
        <v>1</v>
      </c>
      <c r="B9" s="29" t="s">
        <v>36</v>
      </c>
      <c r="C9" s="30" t="s">
        <v>42</v>
      </c>
      <c r="D9" s="66"/>
      <c r="E9" s="16" t="s">
        <v>75</v>
      </c>
      <c r="F9" s="81">
        <v>124</v>
      </c>
      <c r="G9" s="81">
        <v>142</v>
      </c>
      <c r="H9" s="103" t="str">
        <f>IFERROR(IF(F9=0,0,((AVERAGE(F9:G9))/S9)),"test")</f>
        <v>test</v>
      </c>
      <c r="I9" s="82">
        <v>3</v>
      </c>
      <c r="J9" s="83">
        <v>8</v>
      </c>
      <c r="K9" s="81">
        <v>169</v>
      </c>
      <c r="L9" s="81">
        <v>153</v>
      </c>
      <c r="M9" s="103" t="str">
        <f>IFERROR(IF(K9=0,0,((AVERAGE(K9:L9))/T9)),"test")</f>
        <v>test</v>
      </c>
      <c r="N9" s="82">
        <v>2</v>
      </c>
      <c r="O9" s="83">
        <v>9</v>
      </c>
      <c r="P9"/>
      <c r="Q9" s="84">
        <f>O9+J9</f>
        <v>17</v>
      </c>
      <c r="R9" s="9">
        <v>3</v>
      </c>
      <c r="S9" s="85">
        <v>0</v>
      </c>
      <c r="T9" s="85">
        <v>0</v>
      </c>
      <c r="U9" s="104">
        <f>IFERROR(AVERAGE(F9:G9,K9:L9),"-")</f>
        <v>147</v>
      </c>
    </row>
    <row r="10" spans="1:21" s="86" customFormat="1" ht="18" x14ac:dyDescent="0.15">
      <c r="A10" s="15">
        <v>2</v>
      </c>
      <c r="B10" s="29" t="s">
        <v>37</v>
      </c>
      <c r="C10" s="30" t="s">
        <v>43</v>
      </c>
      <c r="D10" s="66"/>
      <c r="E10" s="16" t="s">
        <v>75</v>
      </c>
      <c r="F10" s="81">
        <v>120</v>
      </c>
      <c r="G10" s="81">
        <v>132</v>
      </c>
      <c r="H10" s="103">
        <f>IFERROR(IF(F10=0,0,((AVERAGE(F10:G10))/T10)),"test")</f>
        <v>0.48461538461538461</v>
      </c>
      <c r="I10" s="82">
        <v>4</v>
      </c>
      <c r="J10" s="83">
        <v>7</v>
      </c>
      <c r="K10" s="81">
        <v>131</v>
      </c>
      <c r="L10" s="81">
        <v>138</v>
      </c>
      <c r="M10" s="103">
        <f>IFERROR(IF(K10=0,0,((AVERAGE(K10:L10))/U10)),"test")</f>
        <v>1.0326295585412668</v>
      </c>
      <c r="N10" s="82">
        <v>5</v>
      </c>
      <c r="O10" s="83">
        <v>6</v>
      </c>
      <c r="P10"/>
      <c r="Q10" s="84">
        <f>O10+J10</f>
        <v>13</v>
      </c>
      <c r="R10" s="9">
        <v>4</v>
      </c>
      <c r="S10" s="85">
        <v>220</v>
      </c>
      <c r="T10" s="85">
        <v>260</v>
      </c>
      <c r="U10" s="104">
        <f>IFERROR(AVERAGE(F10:G10,K10:L10),"-")</f>
        <v>130.25</v>
      </c>
    </row>
    <row r="11" spans="1:21" ht="18" x14ac:dyDescent="0.2">
      <c r="A11" s="101"/>
      <c r="B11" s="95" t="s">
        <v>72</v>
      </c>
      <c r="C11" s="100"/>
      <c r="D11" s="96"/>
      <c r="E11" s="88" t="s">
        <v>62</v>
      </c>
      <c r="F11" s="274" t="s">
        <v>60</v>
      </c>
      <c r="G11" s="275"/>
      <c r="H11" s="275"/>
      <c r="I11" s="275"/>
      <c r="J11" s="276"/>
      <c r="K11" s="277" t="s">
        <v>63</v>
      </c>
      <c r="L11" s="278"/>
      <c r="M11" s="278"/>
      <c r="N11" s="278"/>
      <c r="O11" s="279"/>
      <c r="Q11" s="280" t="s">
        <v>18</v>
      </c>
      <c r="R11" s="281"/>
    </row>
    <row r="25" spans="2:2" ht="20" x14ac:dyDescent="0.2">
      <c r="B25" s="39" t="s">
        <v>73</v>
      </c>
    </row>
    <row r="26" spans="2:2" ht="20" x14ac:dyDescent="0.2">
      <c r="B26" s="102" t="s">
        <v>74</v>
      </c>
    </row>
  </sheetData>
  <sheetProtection sheet="1" objects="1" scenarios="1" selectLockedCells="1" selectUnlockedCells="1"/>
  <mergeCells count="8">
    <mergeCell ref="F11:J11"/>
    <mergeCell ref="K11:O11"/>
    <mergeCell ref="Q11:R11"/>
    <mergeCell ref="Q3:R3"/>
    <mergeCell ref="Q4:R4"/>
    <mergeCell ref="F6:J6"/>
    <mergeCell ref="K6:O6"/>
    <mergeCell ref="Q6:R6"/>
  </mergeCells>
  <conditionalFormatting sqref="H7:H10">
    <cfRule type="cellIs" dxfId="62" priority="2" operator="equal">
      <formula>0</formula>
    </cfRule>
  </conditionalFormatting>
  <conditionalFormatting sqref="M7:M10">
    <cfRule type="cellIs" dxfId="61" priority="1" operator="equal">
      <formula>0</formula>
    </cfRule>
  </conditionalFormatting>
  <pageMargins left="0.7" right="0.7" top="0.75" bottom="0.75" header="0.3" footer="0.3"/>
  <pageSetup paperSize="9" orientation="portrait" horizontalDpi="0" verticalDpi="0"/>
  <ignoredErrors>
    <ignoredError sqref="U7"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F16"/>
  <sheetViews>
    <sheetView showGridLines="0" zoomScale="90" zoomScaleNormal="90" workbookViewId="0">
      <selection activeCell="S7" sqref="S7"/>
    </sheetView>
  </sheetViews>
  <sheetFormatPr baseColWidth="10" defaultColWidth="8.83203125" defaultRowHeight="13" outlineLevelRow="1" x14ac:dyDescent="0.15"/>
  <cols>
    <col min="1" max="1" width="6.6640625" style="3" customWidth="1"/>
    <col min="2" max="2" width="24.83203125" customWidth="1"/>
    <col min="3" max="3" width="26.5" customWidth="1"/>
    <col min="4" max="4" width="11.5" style="3" customWidth="1"/>
    <col min="5" max="5" width="14.6640625" customWidth="1"/>
    <col min="6" max="8" width="9.1640625" customWidth="1"/>
    <col min="9" max="9" width="7.83203125" customWidth="1"/>
    <col min="11" max="11" width="7.5" customWidth="1"/>
    <col min="12" max="14" width="9.1640625" customWidth="1"/>
    <col min="15" max="15" width="7.83203125" customWidth="1"/>
    <col min="17" max="17" width="7" customWidth="1"/>
    <col min="18" max="18" width="1.33203125" customWidth="1"/>
    <col min="19" max="19" width="10.33203125" customWidth="1"/>
    <col min="21" max="22" width="7.6640625" customWidth="1"/>
    <col min="23" max="23" width="9.1640625" customWidth="1"/>
  </cols>
  <sheetData>
    <row r="1" spans="1:32" ht="35.5" customHeight="1" outlineLevel="1" x14ac:dyDescent="0.25">
      <c r="A1" s="149"/>
      <c r="B1" s="94" t="s">
        <v>91</v>
      </c>
      <c r="C1" s="69"/>
      <c r="D1" s="70"/>
      <c r="E1" s="71"/>
      <c r="F1" s="72"/>
      <c r="G1" s="72"/>
      <c r="H1" s="72"/>
      <c r="I1" s="72"/>
      <c r="J1" s="72"/>
      <c r="K1" s="72"/>
      <c r="L1" s="72"/>
      <c r="M1" s="72"/>
      <c r="N1" s="72"/>
      <c r="O1" s="289" t="s">
        <v>101</v>
      </c>
      <c r="P1" s="290"/>
      <c r="Q1" s="290"/>
      <c r="R1" s="290"/>
      <c r="S1" s="290"/>
      <c r="T1" s="290"/>
      <c r="AE1" s="150"/>
      <c r="AF1" s="3"/>
    </row>
    <row r="2" spans="1:32" ht="13.25" customHeight="1" x14ac:dyDescent="0.15"/>
    <row r="3" spans="1:32" ht="20" x14ac:dyDescent="0.2">
      <c r="B3" s="77"/>
      <c r="C3" s="77"/>
      <c r="D3" s="78"/>
      <c r="E3" s="77"/>
      <c r="F3" s="6"/>
      <c r="G3" s="64"/>
      <c r="J3" s="1"/>
      <c r="K3" s="1"/>
      <c r="L3" s="1"/>
      <c r="M3" s="1"/>
      <c r="N3" s="1"/>
      <c r="O3" s="1"/>
      <c r="P3" s="1"/>
      <c r="Q3" s="1"/>
      <c r="S3" s="282" t="s">
        <v>56</v>
      </c>
      <c r="T3" s="283"/>
    </row>
    <row r="4" spans="1:32" ht="26.5" customHeight="1" x14ac:dyDescent="0.2">
      <c r="S4" s="284">
        <f ca="1">NOW()</f>
        <v>44376.880509606483</v>
      </c>
      <c r="T4" s="285"/>
      <c r="U4" s="3"/>
      <c r="V4" s="3"/>
      <c r="W4" s="161" t="s">
        <v>97</v>
      </c>
    </row>
    <row r="5" spans="1:32" s="4" customFormat="1" ht="31.25" customHeight="1" x14ac:dyDescent="0.15">
      <c r="A5" s="144" t="s">
        <v>57</v>
      </c>
      <c r="B5" s="145" t="s">
        <v>58</v>
      </c>
      <c r="C5" s="145" t="s">
        <v>45</v>
      </c>
      <c r="D5" s="146" t="s">
        <v>14</v>
      </c>
      <c r="E5" s="145" t="s">
        <v>6</v>
      </c>
      <c r="F5" s="144" t="s">
        <v>47</v>
      </c>
      <c r="G5" s="144" t="s">
        <v>48</v>
      </c>
      <c r="H5" s="144" t="s">
        <v>59</v>
      </c>
      <c r="I5" s="144" t="s">
        <v>16</v>
      </c>
      <c r="J5" s="144" t="s">
        <v>17</v>
      </c>
      <c r="K5" s="167" t="s">
        <v>79</v>
      </c>
      <c r="L5" s="144" t="s">
        <v>47</v>
      </c>
      <c r="M5" s="144" t="s">
        <v>48</v>
      </c>
      <c r="N5" s="144" t="s">
        <v>59</v>
      </c>
      <c r="O5" s="144" t="s">
        <v>16</v>
      </c>
      <c r="P5" s="144" t="s">
        <v>17</v>
      </c>
      <c r="Q5" s="167" t="s">
        <v>79</v>
      </c>
      <c r="R5"/>
      <c r="S5" s="147" t="s">
        <v>9</v>
      </c>
      <c r="T5" s="147" t="s">
        <v>10</v>
      </c>
      <c r="U5" s="91" t="s">
        <v>68</v>
      </c>
      <c r="V5" s="91" t="s">
        <v>69</v>
      </c>
      <c r="W5" s="79" t="s">
        <v>70</v>
      </c>
    </row>
    <row r="6" spans="1:32" ht="18" x14ac:dyDescent="0.15">
      <c r="A6" s="101"/>
      <c r="B6" s="95" t="s">
        <v>89</v>
      </c>
      <c r="C6" s="164"/>
      <c r="D6" s="160"/>
      <c r="E6" s="165"/>
      <c r="F6" s="286" t="s">
        <v>90</v>
      </c>
      <c r="G6" s="287"/>
      <c r="H6" s="287"/>
      <c r="I6" s="287"/>
      <c r="J6" s="287"/>
      <c r="K6" s="288"/>
      <c r="L6" s="286" t="s">
        <v>90</v>
      </c>
      <c r="M6" s="287"/>
      <c r="N6" s="287"/>
      <c r="O6" s="287"/>
      <c r="P6" s="287"/>
      <c r="Q6" s="288"/>
      <c r="S6" s="291"/>
      <c r="T6" s="292"/>
    </row>
    <row r="7" spans="1:32" s="86" customFormat="1" ht="19" x14ac:dyDescent="0.15">
      <c r="A7" s="80"/>
      <c r="B7" s="29"/>
      <c r="C7" s="30"/>
      <c r="D7" s="66"/>
      <c r="E7" s="16"/>
      <c r="F7" s="83"/>
      <c r="G7" s="83"/>
      <c r="H7" s="103">
        <f t="shared" ref="H7:H16" si="0">IFERROR(IF(F7=0,0,((AVERAGE(F7:G7))/U7)),"test")</f>
        <v>0</v>
      </c>
      <c r="I7" s="82"/>
      <c r="J7" s="81">
        <f>IF(I7=0,,IF(I7&gt;10,,11-(I7)))</f>
        <v>0</v>
      </c>
      <c r="K7" s="122" t="str">
        <f>IF(H7="test","-",IF(H7&gt;=0.6,"Q1","-"))</f>
        <v>-</v>
      </c>
      <c r="L7" s="83"/>
      <c r="M7" s="83"/>
      <c r="N7" s="103">
        <f t="shared" ref="N7:N16" si="1">IFERROR(IF(L7=0,0,((AVERAGE(L7:M7))/V7)),"test")</f>
        <v>0</v>
      </c>
      <c r="O7" s="82"/>
      <c r="P7" s="81">
        <f>IF(O7=0,,IF(O7&gt;10,,11-(O7)))</f>
        <v>0</v>
      </c>
      <c r="Q7" s="122" t="str">
        <f>IF(N7="test","-",IF(N7&gt;=0.6,"Q1","-"))</f>
        <v>-</v>
      </c>
      <c r="R7" s="4"/>
      <c r="S7" s="84">
        <f>P7+J7</f>
        <v>0</v>
      </c>
      <c r="T7" s="9"/>
      <c r="U7" s="85">
        <v>0</v>
      </c>
      <c r="V7" s="85">
        <v>0</v>
      </c>
      <c r="W7" s="104" t="str">
        <f>IFERROR(AVERAGE(F7:G7,L7:M7),"-")</f>
        <v>-</v>
      </c>
    </row>
    <row r="8" spans="1:32" s="86" customFormat="1" ht="19" x14ac:dyDescent="0.15">
      <c r="A8" s="80"/>
      <c r="B8" s="29"/>
      <c r="C8" s="30"/>
      <c r="D8" s="66"/>
      <c r="E8" s="16"/>
      <c r="F8" s="83"/>
      <c r="G8" s="83"/>
      <c r="H8" s="103">
        <f t="shared" si="0"/>
        <v>0</v>
      </c>
      <c r="I8" s="82"/>
      <c r="J8" s="81">
        <f t="shared" ref="J8:J10" si="2">IF(I8=0,,IF(I8&gt;10,,11-(I8)))</f>
        <v>0</v>
      </c>
      <c r="K8" s="122" t="str">
        <f t="shared" ref="K8:K10" si="3">IF(H8&gt;=0.6,"Q1","-")</f>
        <v>-</v>
      </c>
      <c r="L8" s="83"/>
      <c r="M8" s="83"/>
      <c r="N8" s="103">
        <f t="shared" si="1"/>
        <v>0</v>
      </c>
      <c r="O8" s="82"/>
      <c r="P8" s="81">
        <f t="shared" ref="P8:P10" si="4">IF(O8=0,,IF(O8&gt;10,,11-(O8)))</f>
        <v>0</v>
      </c>
      <c r="Q8" s="122" t="str">
        <f t="shared" ref="Q8:Q10" si="5">IF(N8&gt;=0.6,"Q1","-")</f>
        <v>-</v>
      </c>
      <c r="R8" s="4"/>
      <c r="S8" s="84">
        <f t="shared" ref="S8:S10" si="6">P8+J8</f>
        <v>0</v>
      </c>
      <c r="T8" s="9"/>
      <c r="U8" s="85">
        <v>0</v>
      </c>
      <c r="V8" s="85">
        <v>0</v>
      </c>
      <c r="W8" s="104" t="str">
        <f t="shared" ref="W8:W10" si="7">IFERROR(AVERAGE(F8:G8,L8:M8),"-")</f>
        <v>-</v>
      </c>
    </row>
    <row r="9" spans="1:32" s="86" customFormat="1" ht="19" x14ac:dyDescent="0.15">
      <c r="A9" s="80"/>
      <c r="B9" s="29"/>
      <c r="C9" s="30"/>
      <c r="D9" s="66"/>
      <c r="E9" s="16"/>
      <c r="F9" s="83"/>
      <c r="G9" s="83"/>
      <c r="H9" s="103">
        <f t="shared" si="0"/>
        <v>0</v>
      </c>
      <c r="I9" s="82"/>
      <c r="J9" s="81">
        <f t="shared" si="2"/>
        <v>0</v>
      </c>
      <c r="K9" s="122" t="str">
        <f t="shared" si="3"/>
        <v>-</v>
      </c>
      <c r="L9" s="83"/>
      <c r="M9" s="83"/>
      <c r="N9" s="103">
        <f t="shared" si="1"/>
        <v>0</v>
      </c>
      <c r="O9" s="82"/>
      <c r="P9" s="81">
        <f t="shared" si="4"/>
        <v>0</v>
      </c>
      <c r="Q9" s="122" t="str">
        <f t="shared" si="5"/>
        <v>-</v>
      </c>
      <c r="R9" s="4"/>
      <c r="S9" s="84">
        <f t="shared" si="6"/>
        <v>0</v>
      </c>
      <c r="T9" s="9"/>
      <c r="U9" s="85">
        <v>0</v>
      </c>
      <c r="V9" s="85">
        <v>0</v>
      </c>
      <c r="W9" s="104" t="str">
        <f t="shared" si="7"/>
        <v>-</v>
      </c>
    </row>
    <row r="10" spans="1:32" s="86" customFormat="1" ht="19" x14ac:dyDescent="0.15">
      <c r="A10" s="80"/>
      <c r="B10" s="29"/>
      <c r="C10" s="30"/>
      <c r="D10" s="66"/>
      <c r="E10" s="55"/>
      <c r="F10" s="83"/>
      <c r="G10" s="83"/>
      <c r="H10" s="103">
        <f t="shared" si="0"/>
        <v>0</v>
      </c>
      <c r="I10" s="82"/>
      <c r="J10" s="81">
        <f t="shared" si="2"/>
        <v>0</v>
      </c>
      <c r="K10" s="122" t="str">
        <f t="shared" si="3"/>
        <v>-</v>
      </c>
      <c r="L10" s="83"/>
      <c r="M10" s="83"/>
      <c r="N10" s="103">
        <f t="shared" si="1"/>
        <v>0</v>
      </c>
      <c r="O10" s="82"/>
      <c r="P10" s="81">
        <f t="shared" si="4"/>
        <v>0</v>
      </c>
      <c r="Q10" s="122" t="str">
        <f t="shared" si="5"/>
        <v>-</v>
      </c>
      <c r="R10" s="4"/>
      <c r="S10" s="84">
        <f t="shared" si="6"/>
        <v>0</v>
      </c>
      <c r="T10" s="9"/>
      <c r="U10" s="85">
        <v>0</v>
      </c>
      <c r="V10" s="85">
        <v>0</v>
      </c>
      <c r="W10" s="104" t="str">
        <f t="shared" si="7"/>
        <v>-</v>
      </c>
    </row>
    <row r="11" spans="1:32" s="86" customFormat="1" ht="19" x14ac:dyDescent="0.15">
      <c r="A11" s="80"/>
      <c r="B11" s="29"/>
      <c r="C11" s="30"/>
      <c r="D11" s="66"/>
      <c r="E11" s="55"/>
      <c r="F11" s="83"/>
      <c r="G11" s="83"/>
      <c r="H11" s="103">
        <f t="shared" si="0"/>
        <v>0</v>
      </c>
      <c r="I11" s="82"/>
      <c r="J11" s="81">
        <f t="shared" ref="J11:J16" si="8">IF(I11=0,,IF(I11&gt;10,,11-(I11)))</f>
        <v>0</v>
      </c>
      <c r="K11" s="122" t="str">
        <f t="shared" ref="K11:K16" si="9">IF(H11&gt;=0.6,"Q1","-")</f>
        <v>-</v>
      </c>
      <c r="L11" s="83"/>
      <c r="M11" s="83"/>
      <c r="N11" s="103">
        <f t="shared" si="1"/>
        <v>0</v>
      </c>
      <c r="O11" s="82"/>
      <c r="P11" s="81">
        <f t="shared" ref="P11:P16" si="10">IF(O11=0,,IF(O11&gt;10,,11-(O11)))</f>
        <v>0</v>
      </c>
      <c r="Q11" s="122" t="str">
        <f t="shared" ref="Q11:Q16" si="11">IF(N11&gt;=0.6,"Q1","-")</f>
        <v>-</v>
      </c>
      <c r="R11" s="4"/>
      <c r="S11" s="84">
        <f t="shared" ref="S11:S16" si="12">P11+J11</f>
        <v>0</v>
      </c>
      <c r="T11" s="9"/>
      <c r="U11" s="85">
        <v>0</v>
      </c>
      <c r="V11" s="85">
        <v>0</v>
      </c>
      <c r="W11" s="104" t="str">
        <f t="shared" ref="W11:W16" si="13">IFERROR(AVERAGE(F11:G11,L11:M11),"-")</f>
        <v>-</v>
      </c>
    </row>
    <row r="12" spans="1:32" s="86" customFormat="1" ht="19" x14ac:dyDescent="0.15">
      <c r="A12" s="80"/>
      <c r="B12" s="29"/>
      <c r="C12" s="30"/>
      <c r="D12" s="66"/>
      <c r="E12" s="55"/>
      <c r="F12" s="83"/>
      <c r="G12" s="83"/>
      <c r="H12" s="103">
        <f t="shared" si="0"/>
        <v>0</v>
      </c>
      <c r="I12" s="82"/>
      <c r="J12" s="81">
        <f t="shared" si="8"/>
        <v>0</v>
      </c>
      <c r="K12" s="122" t="str">
        <f t="shared" si="9"/>
        <v>-</v>
      </c>
      <c r="L12" s="83"/>
      <c r="M12" s="83"/>
      <c r="N12" s="103">
        <f t="shared" si="1"/>
        <v>0</v>
      </c>
      <c r="O12" s="82"/>
      <c r="P12" s="81">
        <f t="shared" si="10"/>
        <v>0</v>
      </c>
      <c r="Q12" s="122" t="str">
        <f t="shared" si="11"/>
        <v>-</v>
      </c>
      <c r="R12" s="4"/>
      <c r="S12" s="84">
        <f t="shared" si="12"/>
        <v>0</v>
      </c>
      <c r="T12" s="9"/>
      <c r="U12" s="85">
        <v>0</v>
      </c>
      <c r="V12" s="85">
        <v>0</v>
      </c>
      <c r="W12" s="104" t="str">
        <f t="shared" si="13"/>
        <v>-</v>
      </c>
    </row>
    <row r="13" spans="1:32" s="86" customFormat="1" ht="19" x14ac:dyDescent="0.15">
      <c r="A13" s="80"/>
      <c r="B13" s="29"/>
      <c r="C13" s="30"/>
      <c r="D13" s="66"/>
      <c r="E13" s="55"/>
      <c r="F13" s="83"/>
      <c r="G13" s="83"/>
      <c r="H13" s="103">
        <f t="shared" si="0"/>
        <v>0</v>
      </c>
      <c r="I13" s="82"/>
      <c r="J13" s="81">
        <f t="shared" si="8"/>
        <v>0</v>
      </c>
      <c r="K13" s="122" t="str">
        <f t="shared" si="9"/>
        <v>-</v>
      </c>
      <c r="L13" s="83"/>
      <c r="M13" s="83"/>
      <c r="N13" s="103">
        <f t="shared" si="1"/>
        <v>0</v>
      </c>
      <c r="O13" s="82"/>
      <c r="P13" s="81">
        <f t="shared" si="10"/>
        <v>0</v>
      </c>
      <c r="Q13" s="122" t="str">
        <f t="shared" si="11"/>
        <v>-</v>
      </c>
      <c r="R13" s="4"/>
      <c r="S13" s="84">
        <f t="shared" si="12"/>
        <v>0</v>
      </c>
      <c r="T13" s="9"/>
      <c r="U13" s="85">
        <v>0</v>
      </c>
      <c r="V13" s="85">
        <v>0</v>
      </c>
      <c r="W13" s="104" t="str">
        <f t="shared" si="13"/>
        <v>-</v>
      </c>
    </row>
    <row r="14" spans="1:32" s="86" customFormat="1" ht="19" x14ac:dyDescent="0.15">
      <c r="A14" s="80"/>
      <c r="B14" s="29"/>
      <c r="C14" s="30"/>
      <c r="D14" s="66"/>
      <c r="E14" s="55"/>
      <c r="F14" s="83"/>
      <c r="G14" s="83"/>
      <c r="H14" s="103">
        <f t="shared" si="0"/>
        <v>0</v>
      </c>
      <c r="I14" s="82"/>
      <c r="J14" s="81">
        <f t="shared" si="8"/>
        <v>0</v>
      </c>
      <c r="K14" s="122" t="str">
        <f t="shared" si="9"/>
        <v>-</v>
      </c>
      <c r="L14" s="83"/>
      <c r="M14" s="83"/>
      <c r="N14" s="103">
        <f t="shared" si="1"/>
        <v>0</v>
      </c>
      <c r="O14" s="82"/>
      <c r="P14" s="81">
        <f t="shared" si="10"/>
        <v>0</v>
      </c>
      <c r="Q14" s="122" t="str">
        <f t="shared" si="11"/>
        <v>-</v>
      </c>
      <c r="R14" s="4"/>
      <c r="S14" s="84">
        <f t="shared" si="12"/>
        <v>0</v>
      </c>
      <c r="T14" s="9"/>
      <c r="U14" s="85">
        <v>0</v>
      </c>
      <c r="V14" s="85">
        <v>0</v>
      </c>
      <c r="W14" s="104" t="str">
        <f t="shared" si="13"/>
        <v>-</v>
      </c>
    </row>
    <row r="15" spans="1:32" s="86" customFormat="1" ht="19" x14ac:dyDescent="0.15">
      <c r="A15" s="80"/>
      <c r="B15" s="29"/>
      <c r="C15" s="30"/>
      <c r="D15" s="66"/>
      <c r="E15" s="55"/>
      <c r="F15" s="83"/>
      <c r="G15" s="83"/>
      <c r="H15" s="103">
        <f t="shared" si="0"/>
        <v>0</v>
      </c>
      <c r="I15" s="82"/>
      <c r="J15" s="81">
        <f t="shared" si="8"/>
        <v>0</v>
      </c>
      <c r="K15" s="122" t="str">
        <f t="shared" si="9"/>
        <v>-</v>
      </c>
      <c r="L15" s="83"/>
      <c r="M15" s="83"/>
      <c r="N15" s="103">
        <f t="shared" si="1"/>
        <v>0</v>
      </c>
      <c r="O15" s="82"/>
      <c r="P15" s="81">
        <f t="shared" si="10"/>
        <v>0</v>
      </c>
      <c r="Q15" s="122" t="str">
        <f t="shared" si="11"/>
        <v>-</v>
      </c>
      <c r="R15" s="4"/>
      <c r="S15" s="84">
        <f t="shared" si="12"/>
        <v>0</v>
      </c>
      <c r="T15" s="9"/>
      <c r="U15" s="85">
        <v>0</v>
      </c>
      <c r="V15" s="85">
        <v>0</v>
      </c>
      <c r="W15" s="104" t="str">
        <f t="shared" si="13"/>
        <v>-</v>
      </c>
    </row>
    <row r="16" spans="1:32" s="86" customFormat="1" ht="19" x14ac:dyDescent="0.15">
      <c r="A16" s="80"/>
      <c r="B16" s="29"/>
      <c r="C16" s="30"/>
      <c r="D16" s="66"/>
      <c r="E16" s="55"/>
      <c r="F16" s="83"/>
      <c r="G16" s="83"/>
      <c r="H16" s="103">
        <f t="shared" si="0"/>
        <v>0</v>
      </c>
      <c r="I16" s="82"/>
      <c r="J16" s="81">
        <f t="shared" si="8"/>
        <v>0</v>
      </c>
      <c r="K16" s="122" t="str">
        <f t="shared" si="9"/>
        <v>-</v>
      </c>
      <c r="L16" s="83"/>
      <c r="M16" s="83"/>
      <c r="N16" s="103">
        <f t="shared" si="1"/>
        <v>0</v>
      </c>
      <c r="O16" s="82"/>
      <c r="P16" s="81">
        <f t="shared" si="10"/>
        <v>0</v>
      </c>
      <c r="Q16" s="122" t="str">
        <f t="shared" si="11"/>
        <v>-</v>
      </c>
      <c r="R16" s="4"/>
      <c r="S16" s="84">
        <f t="shared" si="12"/>
        <v>0</v>
      </c>
      <c r="T16" s="9"/>
      <c r="U16" s="85">
        <v>0</v>
      </c>
      <c r="V16" s="85">
        <v>0</v>
      </c>
      <c r="W16" s="104" t="str">
        <f t="shared" si="13"/>
        <v>-</v>
      </c>
    </row>
  </sheetData>
  <mergeCells count="6">
    <mergeCell ref="F6:K6"/>
    <mergeCell ref="L6:Q6"/>
    <mergeCell ref="O1:T1"/>
    <mergeCell ref="S3:T3"/>
    <mergeCell ref="S4:T4"/>
    <mergeCell ref="S6:T6"/>
  </mergeCells>
  <conditionalFormatting sqref="F7:J10 L7:P10">
    <cfRule type="cellIs" dxfId="60" priority="10" operator="equal">
      <formula>0</formula>
    </cfRule>
  </conditionalFormatting>
  <conditionalFormatting sqref="Q8:Q10">
    <cfRule type="containsText" dxfId="59" priority="6" operator="containsText" text="Q">
      <formula>NOT(ISERROR(SEARCH("Q",Q8)))</formula>
    </cfRule>
  </conditionalFormatting>
  <conditionalFormatting sqref="K7:K10">
    <cfRule type="containsText" dxfId="58" priority="7" operator="containsText" text="Q">
      <formula>NOT(ISERROR(SEARCH("Q",K7)))</formula>
    </cfRule>
  </conditionalFormatting>
  <conditionalFormatting sqref="Q11:Q16">
    <cfRule type="containsText" dxfId="57" priority="2" operator="containsText" text="Q">
      <formula>NOT(ISERROR(SEARCH("Q",Q11)))</formula>
    </cfRule>
  </conditionalFormatting>
  <conditionalFormatting sqref="F11:J16 L11:P16">
    <cfRule type="cellIs" dxfId="56" priority="4" operator="equal">
      <formula>0</formula>
    </cfRule>
  </conditionalFormatting>
  <conditionalFormatting sqref="K11:K16">
    <cfRule type="containsText" dxfId="55" priority="3" operator="containsText" text="Q">
      <formula>NOT(ISERROR(SEARCH("Q",K11)))</formula>
    </cfRule>
  </conditionalFormatting>
  <conditionalFormatting sqref="Q7">
    <cfRule type="containsText" dxfId="54" priority="1" operator="containsText" text="Q">
      <formula>NOT(ISERROR(SEARCH("Q",Q7)))</formula>
    </cfRule>
  </conditionalFormatting>
  <pageMargins left="0.7" right="0.7"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F26"/>
  <sheetViews>
    <sheetView showGridLines="0" showRowColHeaders="0" topLeftCell="C1" zoomScale="90" zoomScaleNormal="90" workbookViewId="0">
      <selection activeCell="N1" sqref="N1:T2"/>
    </sheetView>
  </sheetViews>
  <sheetFormatPr baseColWidth="10" defaultColWidth="8.83203125" defaultRowHeight="13" x14ac:dyDescent="0.15"/>
  <cols>
    <col min="1" max="1" width="6.33203125" customWidth="1"/>
    <col min="2" max="2" width="24.1640625" customWidth="1"/>
    <col min="3" max="3" width="29.1640625" customWidth="1"/>
    <col min="4" max="4" width="9.1640625" customWidth="1"/>
    <col min="5" max="5" width="16.1640625" customWidth="1"/>
    <col min="6" max="7" width="9.5" customWidth="1"/>
    <col min="8" max="9" width="10.1640625" customWidth="1"/>
    <col min="10" max="10" width="9.83203125" customWidth="1"/>
    <col min="11" max="11" width="2" customWidth="1"/>
    <col min="12" max="12" width="7.5" customWidth="1"/>
    <col min="13" max="13" width="8.33203125" customWidth="1"/>
    <col min="14" max="14" width="6.83203125" customWidth="1"/>
    <col min="15" max="15" width="7.1640625" customWidth="1"/>
    <col min="16" max="16" width="2" customWidth="1"/>
    <col min="17" max="17" width="11.1640625" customWidth="1"/>
    <col min="18" max="18" width="7.6640625" customWidth="1"/>
    <col min="19" max="19" width="1.5" customWidth="1"/>
    <col min="20" max="20" width="6.6640625" customWidth="1"/>
    <col min="21" max="21" width="7.83203125" customWidth="1"/>
    <col min="22" max="22" width="8" customWidth="1"/>
    <col min="23" max="23" width="1.83203125" customWidth="1"/>
    <col min="24" max="24" width="6.6640625" customWidth="1"/>
    <col min="25" max="26" width="8.5" customWidth="1"/>
    <col min="27" max="27" width="9.83203125" customWidth="1"/>
    <col min="28" max="28" width="16.6640625" customWidth="1"/>
  </cols>
  <sheetData>
    <row r="1" spans="1:32" s="4" customFormat="1" ht="24" customHeight="1" x14ac:dyDescent="0.15">
      <c r="A1" s="162"/>
      <c r="B1" s="293" t="s">
        <v>98</v>
      </c>
      <c r="C1" s="293"/>
      <c r="D1" s="293"/>
      <c r="E1" s="293"/>
      <c r="F1" s="293"/>
      <c r="G1" s="293"/>
      <c r="H1" s="293"/>
      <c r="I1" s="293"/>
      <c r="J1" s="293"/>
      <c r="K1" s="293"/>
      <c r="L1" s="293"/>
      <c r="M1" s="293"/>
      <c r="N1" s="290" t="s">
        <v>106</v>
      </c>
      <c r="O1" s="290"/>
      <c r="P1" s="290"/>
      <c r="Q1" s="290"/>
      <c r="R1" s="290"/>
      <c r="S1" s="290"/>
      <c r="T1" s="290"/>
    </row>
    <row r="2" spans="1:32" s="4" customFormat="1" ht="24" customHeight="1" x14ac:dyDescent="0.15">
      <c r="A2" s="162"/>
      <c r="B2" s="293"/>
      <c r="C2" s="293"/>
      <c r="D2" s="293"/>
      <c r="E2" s="293"/>
      <c r="F2" s="293"/>
      <c r="G2" s="293"/>
      <c r="H2" s="293"/>
      <c r="I2" s="293"/>
      <c r="J2" s="293"/>
      <c r="K2" s="293"/>
      <c r="L2" s="293"/>
      <c r="M2" s="293"/>
      <c r="N2" s="290"/>
      <c r="O2" s="290"/>
      <c r="P2" s="290"/>
      <c r="Q2" s="290"/>
      <c r="R2" s="290"/>
      <c r="S2" s="290"/>
      <c r="T2" s="290"/>
    </row>
    <row r="3" spans="1:32" ht="15" x14ac:dyDescent="0.2">
      <c r="A3" s="127"/>
    </row>
    <row r="4" spans="1:32" ht="16" x14ac:dyDescent="0.2">
      <c r="A4" s="128"/>
      <c r="B4" s="61"/>
      <c r="D4" s="61"/>
      <c r="E4" s="61"/>
      <c r="F4" s="163" t="s">
        <v>92</v>
      </c>
      <c r="G4" s="3"/>
      <c r="H4" s="3"/>
      <c r="I4" s="3"/>
      <c r="J4" s="3"/>
      <c r="K4" s="3"/>
      <c r="L4" s="3"/>
      <c r="M4" s="3"/>
      <c r="P4" s="52"/>
    </row>
    <row r="5" spans="1:32" ht="16" x14ac:dyDescent="0.2">
      <c r="A5" s="127"/>
      <c r="D5" s="3"/>
      <c r="P5" s="52"/>
      <c r="Q5" s="298" t="s">
        <v>56</v>
      </c>
      <c r="R5" s="299"/>
      <c r="Y5" s="3"/>
      <c r="Z5" s="3"/>
    </row>
    <row r="6" spans="1:32" ht="25" x14ac:dyDescent="0.25">
      <c r="A6" s="3"/>
      <c r="D6" s="3"/>
      <c r="F6" s="300" t="s">
        <v>44</v>
      </c>
      <c r="G6" s="301"/>
      <c r="H6" s="301"/>
      <c r="I6" s="301"/>
      <c r="J6" s="302"/>
      <c r="L6" s="303" t="s">
        <v>3</v>
      </c>
      <c r="M6" s="304"/>
      <c r="N6" s="304"/>
      <c r="O6" s="304"/>
      <c r="Q6" s="305">
        <v>43533.415263194445</v>
      </c>
      <c r="R6" s="306"/>
      <c r="T6" s="294" t="s">
        <v>29</v>
      </c>
      <c r="Y6" s="3"/>
    </row>
    <row r="7" spans="1:32" ht="42" x14ac:dyDescent="0.15">
      <c r="A7" s="130" t="s">
        <v>81</v>
      </c>
      <c r="B7" s="131" t="s">
        <v>82</v>
      </c>
      <c r="C7" s="132" t="s">
        <v>45</v>
      </c>
      <c r="D7" s="133" t="s">
        <v>46</v>
      </c>
      <c r="E7" s="132" t="s">
        <v>6</v>
      </c>
      <c r="F7" s="134" t="s">
        <v>47</v>
      </c>
      <c r="G7" s="134" t="s">
        <v>48</v>
      </c>
      <c r="H7" s="134" t="s">
        <v>83</v>
      </c>
      <c r="I7" s="134" t="s">
        <v>84</v>
      </c>
      <c r="J7" s="134" t="s">
        <v>85</v>
      </c>
      <c r="L7" s="133" t="s">
        <v>49</v>
      </c>
      <c r="M7" s="133" t="s">
        <v>52</v>
      </c>
      <c r="N7" s="133" t="s">
        <v>50</v>
      </c>
      <c r="O7" s="133" t="s">
        <v>51</v>
      </c>
      <c r="Q7" s="134" t="s">
        <v>53</v>
      </c>
      <c r="R7" s="134" t="s">
        <v>54</v>
      </c>
      <c r="T7" s="295"/>
      <c r="U7" s="123" t="s">
        <v>86</v>
      </c>
      <c r="V7" s="65" t="s">
        <v>55</v>
      </c>
      <c r="X7" s="152" t="s">
        <v>80</v>
      </c>
      <c r="Y7" s="152" t="s">
        <v>87</v>
      </c>
      <c r="Z7" s="152" t="s">
        <v>88</v>
      </c>
    </row>
    <row r="8" spans="1:32" ht="20" x14ac:dyDescent="0.15">
      <c r="A8" s="135"/>
      <c r="B8" s="136" t="s">
        <v>89</v>
      </c>
      <c r="C8" s="137"/>
      <c r="D8" s="138"/>
      <c r="E8" s="137"/>
      <c r="F8" s="137"/>
      <c r="G8" s="139"/>
      <c r="H8" s="139"/>
      <c r="I8" s="139"/>
      <c r="J8" s="140"/>
      <c r="L8" s="137"/>
      <c r="M8" s="140"/>
      <c r="N8" s="139"/>
      <c r="O8" s="139"/>
      <c r="Q8" s="296"/>
      <c r="R8" s="297"/>
      <c r="T8" s="51"/>
      <c r="U8" s="51"/>
      <c r="V8" s="51"/>
      <c r="X8" s="153"/>
      <c r="Y8" s="154"/>
      <c r="Z8" s="155"/>
    </row>
    <row r="9" spans="1:32" ht="18" x14ac:dyDescent="0.15">
      <c r="A9" s="116">
        <v>23</v>
      </c>
      <c r="B9" s="125" t="s">
        <v>93</v>
      </c>
      <c r="C9" s="99" t="s">
        <v>94</v>
      </c>
      <c r="D9" s="141">
        <v>12345</v>
      </c>
      <c r="E9" s="16" t="s">
        <v>95</v>
      </c>
      <c r="F9" s="67">
        <v>149.5</v>
      </c>
      <c r="G9" s="67">
        <v>145</v>
      </c>
      <c r="H9" s="142">
        <f t="shared" ref="H9:I11" si="0">IFERROR(IF(F9=0,0,(F9/$X9)),0)</f>
        <v>0.57499999999999996</v>
      </c>
      <c r="I9" s="142">
        <f t="shared" si="0"/>
        <v>0.55769230769230771</v>
      </c>
      <c r="J9" s="105">
        <f>IF(X9=0,"test",IF(F9=0,0,ROUND(((1-(AVERAGE(H9:I9)))*1.5)*100,1)))</f>
        <v>65</v>
      </c>
      <c r="K9" s="4"/>
      <c r="L9" s="143"/>
      <c r="M9" s="68">
        <v>96.19</v>
      </c>
      <c r="N9" s="151">
        <f>IF(AND(M9&gt;0,Y9&gt;0),ROUNDUP((ABS(Z9)),0)*0.4,"time")</f>
        <v>2.8000000000000003</v>
      </c>
      <c r="O9" s="67">
        <f>IF(N9="time",0,N9+L9)</f>
        <v>2.8000000000000003</v>
      </c>
      <c r="Q9" s="106">
        <f>IFERROR(IF(M9=0,0,J9+O9),"SJ")</f>
        <v>67.8</v>
      </c>
      <c r="R9" s="15">
        <v>1</v>
      </c>
      <c r="S9" s="4"/>
      <c r="T9" s="38" t="str">
        <f>IF(M9=0,"-",IF(AND((AVERAGE(F9:G9)/X9)&gt;=0.5,O9&lt;=4),"Q","-"))</f>
        <v>Q</v>
      </c>
      <c r="U9" s="126">
        <f>IF(F9=0,0,(IF(X9=0,"???",((AVERAGE(F9:G9))/X9))))</f>
        <v>0.56634615384615383</v>
      </c>
      <c r="V9" s="15">
        <f>IF(R9=0,,IF(R9&gt;10,,11-(R9)))</f>
        <v>10</v>
      </c>
      <c r="W9" s="4"/>
      <c r="X9" s="156">
        <v>260</v>
      </c>
      <c r="Y9" s="157">
        <v>90</v>
      </c>
      <c r="Z9" s="158">
        <f>IF((M9-Y9)=0,0,ABS(M9-Y9))</f>
        <v>6.1899999999999977</v>
      </c>
      <c r="AB9" s="4"/>
      <c r="AC9" s="4"/>
      <c r="AD9" s="4"/>
      <c r="AE9" s="4"/>
      <c r="AF9" s="4"/>
    </row>
    <row r="10" spans="1:32" ht="18" x14ac:dyDescent="0.15">
      <c r="A10" s="116"/>
      <c r="B10" s="125"/>
      <c r="C10" s="99"/>
      <c r="D10" s="141"/>
      <c r="E10" s="16"/>
      <c r="F10" s="67">
        <v>0</v>
      </c>
      <c r="G10" s="67">
        <v>0</v>
      </c>
      <c r="H10" s="142">
        <f t="shared" si="0"/>
        <v>0</v>
      </c>
      <c r="I10" s="142">
        <f t="shared" si="0"/>
        <v>0</v>
      </c>
      <c r="J10" s="105" t="str">
        <f t="shared" ref="J10:J11" si="1">IF(X10=0,"test",IF(F10=0,0,ROUND(((1-(AVERAGE(H10:I10)))*1.5)*100,1)))</f>
        <v>test</v>
      </c>
      <c r="K10" s="4"/>
      <c r="L10" s="143"/>
      <c r="M10" s="68">
        <v>0</v>
      </c>
      <c r="N10" s="151" t="str">
        <f>IF(AND(M10&gt;0,Y10&gt;0),ROUNDUP((ABS(Z10)),0)*0.4,"time")</f>
        <v>time</v>
      </c>
      <c r="O10" s="67">
        <f>IF(N10="time",0,N10+L10)</f>
        <v>0</v>
      </c>
      <c r="Q10" s="106">
        <f t="shared" ref="Q10:Q11" si="2">IFERROR(IF(M10=0,0,J10+O10),"SJ")</f>
        <v>0</v>
      </c>
      <c r="R10" s="15"/>
      <c r="S10" s="4"/>
      <c r="T10" s="38" t="str">
        <f t="shared" ref="T10:T11" si="3">IF(M10=0,"-",IF(AND((AVERAGE(F10:G10)/X10)&gt;=0.5,O10&lt;=4),"Q","-"))</f>
        <v>-</v>
      </c>
      <c r="U10" s="126">
        <f t="shared" ref="U10:U11" si="4">IF(F10=0,0,(IF(X10=0,"???",((AVERAGE(F10:G10))/X10))))</f>
        <v>0</v>
      </c>
      <c r="V10" s="15">
        <f t="shared" ref="V10:V11" si="5">IF(R10=0,,IF(R10&gt;10,,11-(R10)))</f>
        <v>0</v>
      </c>
      <c r="W10" s="4"/>
      <c r="X10" s="156">
        <v>0</v>
      </c>
      <c r="Y10" s="157">
        <v>0</v>
      </c>
      <c r="Z10" s="158">
        <f t="shared" ref="Z10:Z11" si="6">IF((M10-Y10)=0,0,ABS(M10-Y10))</f>
        <v>0</v>
      </c>
      <c r="AB10" s="4"/>
      <c r="AC10" s="4"/>
      <c r="AD10" s="4"/>
      <c r="AE10" s="4"/>
      <c r="AF10" s="4"/>
    </row>
    <row r="11" spans="1:32" ht="18" x14ac:dyDescent="0.15">
      <c r="A11" s="116"/>
      <c r="B11" s="125"/>
      <c r="C11" s="125"/>
      <c r="D11" s="141"/>
      <c r="E11" s="16"/>
      <c r="F11" s="67">
        <v>0</v>
      </c>
      <c r="G11" s="67">
        <v>0</v>
      </c>
      <c r="H11" s="142">
        <f t="shared" si="0"/>
        <v>0</v>
      </c>
      <c r="I11" s="142">
        <f t="shared" si="0"/>
        <v>0</v>
      </c>
      <c r="J11" s="105" t="str">
        <f t="shared" si="1"/>
        <v>test</v>
      </c>
      <c r="K11" s="4"/>
      <c r="L11" s="143"/>
      <c r="M11" s="68">
        <v>0</v>
      </c>
      <c r="N11" s="151" t="str">
        <f>IF(AND(M11&gt;0,Y11&gt;0),ROUNDUP((ABS(Z11)),0)*0.4,"time")</f>
        <v>time</v>
      </c>
      <c r="O11" s="67">
        <f>IF(N11="time",0,N11+L11)</f>
        <v>0</v>
      </c>
      <c r="Q11" s="106">
        <f t="shared" si="2"/>
        <v>0</v>
      </c>
      <c r="R11" s="15"/>
      <c r="S11" s="4"/>
      <c r="T11" s="38" t="str">
        <f t="shared" si="3"/>
        <v>-</v>
      </c>
      <c r="U11" s="126">
        <f t="shared" si="4"/>
        <v>0</v>
      </c>
      <c r="V11" s="15">
        <f t="shared" si="5"/>
        <v>0</v>
      </c>
      <c r="W11" s="4"/>
      <c r="X11" s="156">
        <v>0</v>
      </c>
      <c r="Y11" s="157">
        <v>0</v>
      </c>
      <c r="Z11" s="158">
        <f t="shared" si="6"/>
        <v>0</v>
      </c>
      <c r="AB11" s="4"/>
      <c r="AC11" s="4"/>
      <c r="AD11" s="4"/>
      <c r="AE11" s="4"/>
      <c r="AF11" s="4"/>
    </row>
    <row r="12" spans="1:32" ht="20" x14ac:dyDescent="0.15">
      <c r="A12" s="135"/>
      <c r="B12" s="136" t="s">
        <v>89</v>
      </c>
      <c r="C12" s="137"/>
      <c r="D12" s="138"/>
      <c r="E12" s="137"/>
      <c r="F12" s="137"/>
      <c r="G12" s="139"/>
      <c r="H12" s="139"/>
      <c r="I12" s="139"/>
      <c r="J12" s="140"/>
      <c r="L12" s="137"/>
      <c r="M12" s="140"/>
      <c r="N12" s="139"/>
      <c r="O12" s="139"/>
      <c r="Q12" s="296"/>
      <c r="R12" s="297"/>
      <c r="T12" s="51"/>
      <c r="U12" s="51"/>
      <c r="V12" s="51"/>
      <c r="X12" s="153"/>
      <c r="Y12" s="154"/>
      <c r="Z12" s="155"/>
    </row>
    <row r="13" spans="1:32" ht="15" x14ac:dyDescent="0.2">
      <c r="A13" s="127"/>
      <c r="D13" s="3"/>
      <c r="Y13" s="3"/>
      <c r="Z13" s="3"/>
    </row>
    <row r="14" spans="1:32" ht="15" x14ac:dyDescent="0.2">
      <c r="A14" s="127"/>
      <c r="D14" s="3"/>
      <c r="Y14" s="3"/>
      <c r="Z14" s="3"/>
    </row>
    <row r="15" spans="1:32" ht="15" x14ac:dyDescent="0.2">
      <c r="A15" s="127"/>
      <c r="D15" s="3"/>
      <c r="Y15" s="3"/>
      <c r="Z15" s="3"/>
    </row>
    <row r="16" spans="1:32" ht="15" x14ac:dyDescent="0.2">
      <c r="A16" s="127"/>
      <c r="D16" s="3"/>
      <c r="Y16" s="3"/>
      <c r="Z16" s="3"/>
    </row>
    <row r="17" spans="1:26" ht="15" x14ac:dyDescent="0.2">
      <c r="A17" s="127"/>
      <c r="D17" s="3"/>
      <c r="Y17" s="3"/>
      <c r="Z17" s="3"/>
    </row>
    <row r="18" spans="1:26" ht="15" x14ac:dyDescent="0.2">
      <c r="A18" s="127"/>
      <c r="D18" s="3"/>
      <c r="Y18" s="3"/>
      <c r="Z18" s="3"/>
    </row>
    <row r="19" spans="1:26" ht="15" x14ac:dyDescent="0.2">
      <c r="A19" s="127"/>
      <c r="D19" s="3"/>
      <c r="P19" s="52"/>
      <c r="Y19" s="3"/>
      <c r="Z19" s="3"/>
    </row>
    <row r="20" spans="1:26" ht="15" x14ac:dyDescent="0.2">
      <c r="A20" s="127"/>
      <c r="D20" s="3"/>
      <c r="P20" s="52"/>
      <c r="Y20" s="3"/>
      <c r="Z20" s="3"/>
    </row>
    <row r="25" spans="1:26" ht="20" x14ac:dyDescent="0.2">
      <c r="B25" s="39" t="s">
        <v>73</v>
      </c>
    </row>
    <row r="26" spans="1:26" ht="20" x14ac:dyDescent="0.2">
      <c r="B26" s="102" t="s">
        <v>74</v>
      </c>
    </row>
  </sheetData>
  <sheetProtection sheet="1" objects="1" scenarios="1" selectLockedCells="1" selectUnlockedCells="1"/>
  <mergeCells count="9">
    <mergeCell ref="B1:M2"/>
    <mergeCell ref="N1:T2"/>
    <mergeCell ref="T6:T7"/>
    <mergeCell ref="Q8:R8"/>
    <mergeCell ref="Q12:R12"/>
    <mergeCell ref="Q5:R5"/>
    <mergeCell ref="F6:J6"/>
    <mergeCell ref="L6:O6"/>
    <mergeCell ref="Q6:R6"/>
  </mergeCells>
  <conditionalFormatting sqref="U13:U20">
    <cfRule type="cellIs" dxfId="53" priority="19" operator="equal">
      <formula>"???"</formula>
    </cfRule>
    <cfRule type="cellIs" dxfId="52" priority="20" operator="greaterThanOrEqual">
      <formula>0.5</formula>
    </cfRule>
  </conditionalFormatting>
  <conditionalFormatting sqref="T6:T7">
    <cfRule type="cellIs" dxfId="51" priority="18" operator="equal">
      <formula>"Q"</formula>
    </cfRule>
  </conditionalFormatting>
  <conditionalFormatting sqref="U7">
    <cfRule type="cellIs" dxfId="50" priority="16" operator="equal">
      <formula>"???"</formula>
    </cfRule>
    <cfRule type="cellIs" dxfId="49" priority="17" operator="greaterThanOrEqual">
      <formula>0.5</formula>
    </cfRule>
  </conditionalFormatting>
  <conditionalFormatting sqref="T8:V8">
    <cfRule type="cellIs" dxfId="48" priority="15" operator="equal">
      <formula>"Q"</formula>
    </cfRule>
  </conditionalFormatting>
  <conditionalFormatting sqref="U9">
    <cfRule type="cellIs" dxfId="47" priority="13" operator="equal">
      <formula>"???"</formula>
    </cfRule>
    <cfRule type="cellIs" dxfId="46" priority="14" operator="greaterThanOrEqual">
      <formula>0.5</formula>
    </cfRule>
  </conditionalFormatting>
  <conditionalFormatting sqref="T9">
    <cfRule type="cellIs" dxfId="45" priority="12" operator="equal">
      <formula>"Q"</formula>
    </cfRule>
  </conditionalFormatting>
  <conditionalFormatting sqref="Q9:R9 L9:M9">
    <cfRule type="cellIs" dxfId="44" priority="11" operator="equal">
      <formula>0</formula>
    </cfRule>
  </conditionalFormatting>
  <conditionalFormatting sqref="U10:U11">
    <cfRule type="cellIs" dxfId="43" priority="9" operator="equal">
      <formula>"???"</formula>
    </cfRule>
    <cfRule type="cellIs" dxfId="42" priority="10" operator="greaterThanOrEqual">
      <formula>0.5</formula>
    </cfRule>
  </conditionalFormatting>
  <conditionalFormatting sqref="T10:T11">
    <cfRule type="cellIs" dxfId="41" priority="8" operator="equal">
      <formula>"Q"</formula>
    </cfRule>
  </conditionalFormatting>
  <conditionalFormatting sqref="Q10:R11 L10:M11">
    <cfRule type="cellIs" dxfId="40" priority="7" operator="equal">
      <formula>0</formula>
    </cfRule>
  </conditionalFormatting>
  <conditionalFormatting sqref="T12:V12">
    <cfRule type="cellIs" dxfId="39" priority="6" operator="equal">
      <formula>"Q"</formula>
    </cfRule>
  </conditionalFormatting>
  <conditionalFormatting sqref="O9:O11">
    <cfRule type="cellIs" dxfId="38" priority="3" operator="equal">
      <formula>0</formula>
    </cfRule>
  </conditionalFormatting>
  <conditionalFormatting sqref="N9:N11">
    <cfRule type="cellIs" dxfId="37" priority="2" operator="equal">
      <formula>0</formula>
    </cfRule>
  </conditionalFormatting>
  <conditionalFormatting sqref="J9:J11">
    <cfRule type="cellIs" dxfId="36" priority="1" operator="equal">
      <formula>0</formula>
    </cfRule>
  </conditionalFormatting>
  <pageMargins left="0.7" right="0.7" top="0.75" bottom="0.75" header="0.3" footer="0.3"/>
  <pageSetup paperSize="9" orientation="portrait" horizontalDpi="4294967294"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E21"/>
  <sheetViews>
    <sheetView showGridLines="0" topLeftCell="B1" zoomScale="90" zoomScaleNormal="90" workbookViewId="0">
      <selection activeCell="M11" sqref="M11"/>
    </sheetView>
  </sheetViews>
  <sheetFormatPr baseColWidth="10" defaultColWidth="8.83203125" defaultRowHeight="13" x14ac:dyDescent="0.15"/>
  <cols>
    <col min="1" max="1" width="6.33203125" customWidth="1"/>
    <col min="2" max="2" width="24.1640625" customWidth="1"/>
    <col min="3" max="3" width="29.1640625" customWidth="1"/>
    <col min="4" max="4" width="9.1640625" customWidth="1"/>
    <col min="5" max="5" width="20.6640625" customWidth="1"/>
    <col min="6" max="7" width="9.5" customWidth="1"/>
    <col min="8" max="9" width="10.1640625" customWidth="1"/>
    <col min="10" max="10" width="9.83203125" customWidth="1"/>
    <col min="11" max="11" width="2" customWidth="1"/>
    <col min="12" max="12" width="7.5" customWidth="1"/>
    <col min="13" max="13" width="8.33203125" customWidth="1"/>
    <col min="14" max="14" width="6.83203125" customWidth="1"/>
    <col min="15" max="15" width="7.1640625" customWidth="1"/>
    <col min="16" max="16" width="2" customWidth="1"/>
    <col min="17" max="17" width="11.1640625" customWidth="1"/>
    <col min="18" max="18" width="7.6640625" customWidth="1"/>
    <col min="19" max="19" width="1.5" customWidth="1"/>
    <col min="20" max="20" width="6.6640625" customWidth="1"/>
    <col min="21" max="21" width="7.83203125" customWidth="1"/>
    <col min="22" max="22" width="8" customWidth="1"/>
    <col min="23" max="23" width="1.83203125" customWidth="1"/>
    <col min="24" max="24" width="8.5" customWidth="1"/>
    <col min="25" max="25" width="10.5" customWidth="1"/>
    <col min="26" max="26" width="10" customWidth="1"/>
    <col min="27" max="27" width="16.6640625" customWidth="1"/>
  </cols>
  <sheetData>
    <row r="1" spans="1:31" s="4" customFormat="1" ht="21.5" customHeight="1" x14ac:dyDescent="0.15">
      <c r="A1" s="162"/>
      <c r="B1" s="293" t="s">
        <v>99</v>
      </c>
      <c r="C1" s="293"/>
      <c r="D1" s="293"/>
      <c r="E1" s="293"/>
      <c r="F1" s="293"/>
      <c r="G1" s="293"/>
      <c r="H1" s="293"/>
      <c r="I1" s="293"/>
      <c r="J1" s="293"/>
      <c r="K1" s="293"/>
      <c r="L1" s="293"/>
      <c r="M1" s="293"/>
      <c r="N1" s="290" t="s">
        <v>106</v>
      </c>
      <c r="O1" s="290"/>
      <c r="P1" s="290"/>
      <c r="Q1" s="290"/>
      <c r="R1" s="290"/>
      <c r="S1" s="290"/>
      <c r="T1" s="290"/>
    </row>
    <row r="2" spans="1:31" s="4" customFormat="1" ht="21.5" customHeight="1" x14ac:dyDescent="0.15">
      <c r="A2" s="162"/>
      <c r="B2" s="293"/>
      <c r="C2" s="293"/>
      <c r="D2" s="293"/>
      <c r="E2" s="293"/>
      <c r="F2" s="293"/>
      <c r="G2" s="293"/>
      <c r="H2" s="293"/>
      <c r="I2" s="293"/>
      <c r="J2" s="293"/>
      <c r="K2" s="293"/>
      <c r="L2" s="293"/>
      <c r="M2" s="293"/>
      <c r="N2" s="290"/>
      <c r="O2" s="290"/>
      <c r="P2" s="290"/>
      <c r="Q2" s="290"/>
      <c r="R2" s="290"/>
      <c r="S2" s="290"/>
      <c r="T2" s="290"/>
    </row>
    <row r="3" spans="1:31" ht="15" x14ac:dyDescent="0.2">
      <c r="A3" s="127"/>
    </row>
    <row r="4" spans="1:31" ht="25" x14ac:dyDescent="0.25">
      <c r="A4" s="128"/>
      <c r="C4" s="62"/>
      <c r="D4" s="63"/>
      <c r="E4" s="62"/>
      <c r="F4" s="64"/>
      <c r="J4" s="3"/>
      <c r="M4" s="129"/>
      <c r="P4" s="52"/>
    </row>
    <row r="5" spans="1:31" ht="16" x14ac:dyDescent="0.2">
      <c r="A5" s="128"/>
      <c r="B5" s="61"/>
      <c r="C5" s="61"/>
      <c r="D5" s="61"/>
      <c r="E5" s="61"/>
      <c r="F5" s="2"/>
      <c r="G5" s="3"/>
      <c r="H5" s="3"/>
      <c r="I5" s="3"/>
      <c r="J5" s="3"/>
      <c r="K5" s="3"/>
      <c r="L5" s="3"/>
      <c r="M5" s="3"/>
      <c r="P5" s="52"/>
    </row>
    <row r="6" spans="1:31" ht="16" x14ac:dyDescent="0.2">
      <c r="A6" s="127"/>
      <c r="D6" s="3"/>
      <c r="P6" s="52"/>
      <c r="Q6" s="298" t="s">
        <v>56</v>
      </c>
      <c r="R6" s="299"/>
      <c r="Y6" s="3"/>
      <c r="Z6" s="3"/>
    </row>
    <row r="7" spans="1:31" ht="28" x14ac:dyDescent="0.25">
      <c r="A7" s="3"/>
      <c r="D7" s="3"/>
      <c r="F7" s="300" t="s">
        <v>44</v>
      </c>
      <c r="G7" s="301"/>
      <c r="H7" s="301"/>
      <c r="I7" s="301"/>
      <c r="J7" s="302"/>
      <c r="L7" s="303" t="s">
        <v>3</v>
      </c>
      <c r="M7" s="304"/>
      <c r="N7" s="304"/>
      <c r="O7" s="304"/>
      <c r="Q7" s="305">
        <f ca="1">NOW()</f>
        <v>44376.880509606483</v>
      </c>
      <c r="R7" s="306"/>
      <c r="T7" s="294" t="s">
        <v>29</v>
      </c>
      <c r="Y7" s="3"/>
      <c r="Z7" s="161" t="s">
        <v>97</v>
      </c>
    </row>
    <row r="8" spans="1:31" ht="38" x14ac:dyDescent="0.15">
      <c r="A8" s="130" t="s">
        <v>81</v>
      </c>
      <c r="B8" s="131" t="s">
        <v>82</v>
      </c>
      <c r="C8" s="132" t="s">
        <v>45</v>
      </c>
      <c r="D8" s="133" t="s">
        <v>46</v>
      </c>
      <c r="E8" s="132" t="s">
        <v>6</v>
      </c>
      <c r="F8" s="134" t="s">
        <v>47</v>
      </c>
      <c r="G8" s="134" t="s">
        <v>48</v>
      </c>
      <c r="H8" s="134" t="s">
        <v>83</v>
      </c>
      <c r="I8" s="134" t="s">
        <v>84</v>
      </c>
      <c r="J8" s="134" t="s">
        <v>85</v>
      </c>
      <c r="L8" s="133" t="s">
        <v>49</v>
      </c>
      <c r="M8" s="133" t="s">
        <v>52</v>
      </c>
      <c r="N8" s="133" t="s">
        <v>50</v>
      </c>
      <c r="O8" s="133" t="s">
        <v>51</v>
      </c>
      <c r="Q8" s="134" t="s">
        <v>53</v>
      </c>
      <c r="R8" s="134" t="s">
        <v>54</v>
      </c>
      <c r="T8" s="295"/>
      <c r="U8" s="123" t="s">
        <v>86</v>
      </c>
      <c r="V8" s="65" t="s">
        <v>55</v>
      </c>
      <c r="X8" s="159" t="s">
        <v>80</v>
      </c>
      <c r="Y8" s="159" t="s">
        <v>96</v>
      </c>
      <c r="Z8" s="159" t="s">
        <v>100</v>
      </c>
    </row>
    <row r="9" spans="1:31" ht="20" x14ac:dyDescent="0.15">
      <c r="A9" s="135"/>
      <c r="B9" s="136" t="s">
        <v>89</v>
      </c>
      <c r="C9" s="137"/>
      <c r="D9" s="138"/>
      <c r="E9" s="137"/>
      <c r="F9" s="137"/>
      <c r="G9" s="139"/>
      <c r="H9" s="139"/>
      <c r="I9" s="139"/>
      <c r="J9" s="140"/>
      <c r="L9" s="137"/>
      <c r="M9" s="140"/>
      <c r="N9" s="139"/>
      <c r="O9" s="139"/>
      <c r="Q9" s="296"/>
      <c r="R9" s="297"/>
      <c r="T9" s="51"/>
      <c r="U9" s="51"/>
      <c r="V9" s="51"/>
      <c r="X9" s="153"/>
      <c r="Y9" s="154"/>
      <c r="Z9" s="155"/>
    </row>
    <row r="10" spans="1:31" ht="18" x14ac:dyDescent="0.15">
      <c r="A10" s="116"/>
      <c r="B10" s="125"/>
      <c r="C10" s="99"/>
      <c r="D10" s="141"/>
      <c r="E10" s="16"/>
      <c r="F10" s="67">
        <v>150</v>
      </c>
      <c r="G10" s="67"/>
      <c r="H10" s="142">
        <f t="shared" ref="H10:I11" si="0">IFERROR(IF(F10=0,0,(F10/$X10)),0)</f>
        <v>0.75</v>
      </c>
      <c r="I10" s="142">
        <f t="shared" si="0"/>
        <v>0</v>
      </c>
      <c r="J10" s="105">
        <f>IF(X10=0,"test",IF(F10=0,0,ROUND(((1-(AVERAGE(H10:I10)))*1.5)*100,1)))</f>
        <v>93.8</v>
      </c>
      <c r="K10" s="4"/>
      <c r="L10" s="143">
        <v>4</v>
      </c>
      <c r="M10" s="68">
        <v>85</v>
      </c>
      <c r="N10" s="151">
        <f>IF(AND(M10&gt;0,Y10&gt;0),IF(M10&lt;=Y10,0,ROUNDUP((ABS(Z10)),0)*0.4),"time")</f>
        <v>0</v>
      </c>
      <c r="O10" s="67">
        <f>IF(N10="time",0,N10+L10)</f>
        <v>4</v>
      </c>
      <c r="Q10" s="106">
        <f>IFERROR(IF(N10="time",0,J10+O10),"SJ")</f>
        <v>97.8</v>
      </c>
      <c r="R10" s="15"/>
      <c r="S10" s="4"/>
      <c r="T10" s="38" t="str">
        <f>IF(M10=0,"-",IF(AND((AVERAGE(F10:G10)/X10)&gt;=0.5,O10&lt;=4),"Q","-"))</f>
        <v>Q</v>
      </c>
      <c r="U10" s="126">
        <f>IF(F10=0,0,(IF(X10=0,"???",((AVERAGE(F10:G10))/X10))))</f>
        <v>0.75</v>
      </c>
      <c r="V10" s="15">
        <f>IF(R10=0,,IF(R10&gt;10,,11-(R10)))</f>
        <v>0</v>
      </c>
      <c r="W10" s="4"/>
      <c r="X10" s="156">
        <v>200</v>
      </c>
      <c r="Y10" s="157">
        <v>90</v>
      </c>
      <c r="Z10" s="155">
        <f>IF((M10-Y10)=0,0,ABS(M10-Y10))</f>
        <v>5</v>
      </c>
      <c r="AA10" s="4"/>
      <c r="AB10" s="4"/>
      <c r="AC10" s="4"/>
      <c r="AD10" s="4"/>
      <c r="AE10" s="4"/>
    </row>
    <row r="11" spans="1:31" ht="18" x14ac:dyDescent="0.15">
      <c r="A11" s="116"/>
      <c r="B11" s="125"/>
      <c r="C11" s="99"/>
      <c r="D11" s="141"/>
      <c r="E11" s="16"/>
      <c r="F11" s="67"/>
      <c r="G11" s="67"/>
      <c r="H11" s="142">
        <f t="shared" si="0"/>
        <v>0</v>
      </c>
      <c r="I11" s="142">
        <f t="shared" si="0"/>
        <v>0</v>
      </c>
      <c r="J11" s="105" t="str">
        <f t="shared" ref="J11:J20" si="1">IF(X11=0,"test",IF(F11=0,0,ROUND(((1-(AVERAGE(H11:I11)))*1.5)*100,1)))</f>
        <v>test</v>
      </c>
      <c r="K11" s="4"/>
      <c r="L11" s="143"/>
      <c r="M11" s="68">
        <v>0</v>
      </c>
      <c r="N11" s="151" t="str">
        <f t="shared" ref="N11:N20" si="2">IF(AND(M11&gt;0,Y11&gt;0),IF(M11&lt;=Y11,0,ROUNDUP((ABS(Z11)),0)*0.4),"time")</f>
        <v>time</v>
      </c>
      <c r="O11" s="67">
        <f t="shared" ref="O11:O20" si="3">IF(N11="time",0,N11+L11)</f>
        <v>0</v>
      </c>
      <c r="Q11" s="106">
        <f t="shared" ref="Q11:Q20" si="4">IFERROR(IF(N11="time",0,J11+O11),"SJ")</f>
        <v>0</v>
      </c>
      <c r="R11" s="15"/>
      <c r="S11" s="4"/>
      <c r="T11" s="38" t="str">
        <f t="shared" ref="T11" si="5">IF(M11=0,"-",IF(AND((AVERAGE(F11:G11)/X11)&gt;=0.5,O11&lt;=4),"Q","-"))</f>
        <v>-</v>
      </c>
      <c r="U11" s="126">
        <f t="shared" ref="U11" si="6">IF(F11=0,0,(IF(X11=0,"???",((AVERAGE(F11:G11))/X11))))</f>
        <v>0</v>
      </c>
      <c r="V11" s="15">
        <f t="shared" ref="V11" si="7">IF(R11=0,,IF(R11&gt;10,,11-(R11)))</f>
        <v>0</v>
      </c>
      <c r="W11" s="4"/>
      <c r="X11" s="156">
        <v>0</v>
      </c>
      <c r="Y11" s="157">
        <v>0</v>
      </c>
      <c r="Z11" s="155">
        <f>IF((M11-Y11)=0,0,ABS(M11-Y11))</f>
        <v>0</v>
      </c>
      <c r="AA11" s="4"/>
      <c r="AB11" s="4"/>
      <c r="AC11" s="4"/>
      <c r="AD11" s="4"/>
      <c r="AE11" s="4"/>
    </row>
    <row r="12" spans="1:31" ht="18" x14ac:dyDescent="0.15">
      <c r="A12" s="116"/>
      <c r="B12" s="125"/>
      <c r="C12" s="99"/>
      <c r="D12" s="141"/>
      <c r="E12" s="16"/>
      <c r="F12" s="67"/>
      <c r="G12" s="67"/>
      <c r="H12" s="142">
        <f t="shared" ref="H12:H20" si="8">IFERROR(IF(F12=0,0,(F12/$X12)),0)</f>
        <v>0</v>
      </c>
      <c r="I12" s="142">
        <f t="shared" ref="I12:I20" si="9">IFERROR(IF(G12=0,0,(G12/$X12)),0)</f>
        <v>0</v>
      </c>
      <c r="J12" s="105" t="str">
        <f t="shared" si="1"/>
        <v>test</v>
      </c>
      <c r="K12" s="4"/>
      <c r="L12" s="143"/>
      <c r="M12" s="68">
        <v>0</v>
      </c>
      <c r="N12" s="151" t="str">
        <f t="shared" si="2"/>
        <v>time</v>
      </c>
      <c r="O12" s="67">
        <f t="shared" si="3"/>
        <v>0</v>
      </c>
      <c r="Q12" s="106">
        <f t="shared" si="4"/>
        <v>0</v>
      </c>
      <c r="R12" s="15"/>
      <c r="S12" s="4"/>
      <c r="T12" s="38" t="str">
        <f t="shared" ref="T12:T20" si="10">IF(M12=0,"-",IF(AND((AVERAGE(F12:G12)/X12)&gt;=0.5,O12&lt;=4),"Q","-"))</f>
        <v>-</v>
      </c>
      <c r="U12" s="126">
        <f t="shared" ref="U12:U20" si="11">IF(F12=0,0,(IF(X12=0,"???",((AVERAGE(F12:G12))/X12))))</f>
        <v>0</v>
      </c>
      <c r="V12" s="15">
        <f t="shared" ref="V12:V20" si="12">IF(R12=0,,IF(R12&gt;10,,11-(R12)))</f>
        <v>0</v>
      </c>
      <c r="W12" s="4"/>
      <c r="X12" s="156">
        <v>0</v>
      </c>
      <c r="Y12" s="157">
        <v>0</v>
      </c>
      <c r="Z12" s="155">
        <f t="shared" ref="Z12:Z20" si="13">IF((M12-Y12)=0,0,ABS(M12-Y12))</f>
        <v>0</v>
      </c>
      <c r="AA12" s="4"/>
      <c r="AB12" s="4"/>
      <c r="AC12" s="4"/>
      <c r="AD12" s="4"/>
      <c r="AE12" s="4"/>
    </row>
    <row r="13" spans="1:31" ht="18" x14ac:dyDescent="0.15">
      <c r="A13" s="116"/>
      <c r="B13" s="125"/>
      <c r="C13" s="99"/>
      <c r="D13" s="141"/>
      <c r="E13" s="16"/>
      <c r="F13" s="67"/>
      <c r="G13" s="67"/>
      <c r="H13" s="142">
        <f t="shared" si="8"/>
        <v>0</v>
      </c>
      <c r="I13" s="142">
        <f t="shared" si="9"/>
        <v>0</v>
      </c>
      <c r="J13" s="105" t="str">
        <f t="shared" si="1"/>
        <v>test</v>
      </c>
      <c r="K13" s="4"/>
      <c r="L13" s="143"/>
      <c r="M13" s="68">
        <v>0</v>
      </c>
      <c r="N13" s="151" t="str">
        <f t="shared" si="2"/>
        <v>time</v>
      </c>
      <c r="O13" s="67">
        <f t="shared" si="3"/>
        <v>0</v>
      </c>
      <c r="Q13" s="106">
        <f t="shared" si="4"/>
        <v>0</v>
      </c>
      <c r="R13" s="15"/>
      <c r="S13" s="4"/>
      <c r="T13" s="38" t="str">
        <f t="shared" si="10"/>
        <v>-</v>
      </c>
      <c r="U13" s="126">
        <f t="shared" si="11"/>
        <v>0</v>
      </c>
      <c r="V13" s="15">
        <f t="shared" si="12"/>
        <v>0</v>
      </c>
      <c r="W13" s="4"/>
      <c r="X13" s="156">
        <v>0</v>
      </c>
      <c r="Y13" s="157">
        <v>0</v>
      </c>
      <c r="Z13" s="155">
        <f t="shared" si="13"/>
        <v>0</v>
      </c>
      <c r="AA13" s="4"/>
      <c r="AB13" s="4"/>
      <c r="AC13" s="4"/>
      <c r="AD13" s="4"/>
      <c r="AE13" s="4"/>
    </row>
    <row r="14" spans="1:31" ht="18" x14ac:dyDescent="0.15">
      <c r="A14" s="116"/>
      <c r="B14" s="125"/>
      <c r="C14" s="99"/>
      <c r="D14" s="141"/>
      <c r="E14" s="16"/>
      <c r="F14" s="67"/>
      <c r="G14" s="67"/>
      <c r="H14" s="142">
        <f t="shared" si="8"/>
        <v>0</v>
      </c>
      <c r="I14" s="142">
        <f t="shared" si="9"/>
        <v>0</v>
      </c>
      <c r="J14" s="105" t="str">
        <f t="shared" si="1"/>
        <v>test</v>
      </c>
      <c r="K14" s="4"/>
      <c r="L14" s="143"/>
      <c r="M14" s="68">
        <v>0</v>
      </c>
      <c r="N14" s="151" t="str">
        <f t="shared" si="2"/>
        <v>time</v>
      </c>
      <c r="O14" s="67">
        <f t="shared" si="3"/>
        <v>0</v>
      </c>
      <c r="Q14" s="106">
        <f t="shared" si="4"/>
        <v>0</v>
      </c>
      <c r="R14" s="15"/>
      <c r="S14" s="4"/>
      <c r="T14" s="38" t="str">
        <f t="shared" si="10"/>
        <v>-</v>
      </c>
      <c r="U14" s="126">
        <f t="shared" si="11"/>
        <v>0</v>
      </c>
      <c r="V14" s="15">
        <f t="shared" si="12"/>
        <v>0</v>
      </c>
      <c r="W14" s="4"/>
      <c r="X14" s="156">
        <v>0</v>
      </c>
      <c r="Y14" s="157">
        <v>0</v>
      </c>
      <c r="Z14" s="155">
        <f t="shared" si="13"/>
        <v>0</v>
      </c>
      <c r="AA14" s="4"/>
      <c r="AB14" s="4"/>
      <c r="AC14" s="4"/>
      <c r="AD14" s="4"/>
      <c r="AE14" s="4"/>
    </row>
    <row r="15" spans="1:31" ht="18" x14ac:dyDescent="0.15">
      <c r="A15" s="116"/>
      <c r="B15" s="125"/>
      <c r="C15" s="99"/>
      <c r="D15" s="141"/>
      <c r="E15" s="16"/>
      <c r="F15" s="67"/>
      <c r="G15" s="67"/>
      <c r="H15" s="142">
        <f t="shared" si="8"/>
        <v>0</v>
      </c>
      <c r="I15" s="142">
        <f t="shared" si="9"/>
        <v>0</v>
      </c>
      <c r="J15" s="105" t="str">
        <f t="shared" si="1"/>
        <v>test</v>
      </c>
      <c r="K15" s="4"/>
      <c r="L15" s="143"/>
      <c r="M15" s="68">
        <v>0</v>
      </c>
      <c r="N15" s="151" t="str">
        <f t="shared" si="2"/>
        <v>time</v>
      </c>
      <c r="O15" s="67">
        <f t="shared" si="3"/>
        <v>0</v>
      </c>
      <c r="Q15" s="106">
        <f t="shared" si="4"/>
        <v>0</v>
      </c>
      <c r="R15" s="15"/>
      <c r="S15" s="4"/>
      <c r="T15" s="38" t="str">
        <f t="shared" si="10"/>
        <v>-</v>
      </c>
      <c r="U15" s="126">
        <f t="shared" si="11"/>
        <v>0</v>
      </c>
      <c r="V15" s="15">
        <f t="shared" si="12"/>
        <v>0</v>
      </c>
      <c r="W15" s="4"/>
      <c r="X15" s="156">
        <v>0</v>
      </c>
      <c r="Y15" s="157">
        <v>0</v>
      </c>
      <c r="Z15" s="155">
        <f t="shared" si="13"/>
        <v>0</v>
      </c>
      <c r="AA15" s="4"/>
      <c r="AB15" s="4"/>
      <c r="AC15" s="4"/>
      <c r="AD15" s="4"/>
      <c r="AE15" s="4"/>
    </row>
    <row r="16" spans="1:31" ht="18" x14ac:dyDescent="0.15">
      <c r="A16" s="116"/>
      <c r="B16" s="125"/>
      <c r="C16" s="99"/>
      <c r="D16" s="141"/>
      <c r="E16" s="16"/>
      <c r="F16" s="67"/>
      <c r="G16" s="67"/>
      <c r="H16" s="142">
        <f t="shared" si="8"/>
        <v>0</v>
      </c>
      <c r="I16" s="142">
        <f t="shared" si="9"/>
        <v>0</v>
      </c>
      <c r="J16" s="105" t="str">
        <f t="shared" si="1"/>
        <v>test</v>
      </c>
      <c r="K16" s="4"/>
      <c r="L16" s="143"/>
      <c r="M16" s="68">
        <v>0</v>
      </c>
      <c r="N16" s="151" t="str">
        <f t="shared" si="2"/>
        <v>time</v>
      </c>
      <c r="O16" s="67">
        <f t="shared" si="3"/>
        <v>0</v>
      </c>
      <c r="Q16" s="106">
        <f t="shared" si="4"/>
        <v>0</v>
      </c>
      <c r="R16" s="15"/>
      <c r="S16" s="4"/>
      <c r="T16" s="38" t="str">
        <f t="shared" si="10"/>
        <v>-</v>
      </c>
      <c r="U16" s="126">
        <f t="shared" si="11"/>
        <v>0</v>
      </c>
      <c r="V16" s="15">
        <f t="shared" si="12"/>
        <v>0</v>
      </c>
      <c r="W16" s="4"/>
      <c r="X16" s="156">
        <v>0</v>
      </c>
      <c r="Y16" s="157">
        <v>0</v>
      </c>
      <c r="Z16" s="155">
        <f t="shared" si="13"/>
        <v>0</v>
      </c>
      <c r="AA16" s="4"/>
      <c r="AB16" s="4"/>
      <c r="AC16" s="4"/>
      <c r="AD16" s="4"/>
      <c r="AE16" s="4"/>
    </row>
    <row r="17" spans="1:31" ht="18" x14ac:dyDescent="0.15">
      <c r="A17" s="116"/>
      <c r="B17" s="125"/>
      <c r="C17" s="99"/>
      <c r="D17" s="141"/>
      <c r="E17" s="16"/>
      <c r="F17" s="67"/>
      <c r="G17" s="67"/>
      <c r="H17" s="142">
        <f t="shared" si="8"/>
        <v>0</v>
      </c>
      <c r="I17" s="142">
        <f t="shared" si="9"/>
        <v>0</v>
      </c>
      <c r="J17" s="105" t="str">
        <f t="shared" si="1"/>
        <v>test</v>
      </c>
      <c r="K17" s="4"/>
      <c r="L17" s="143"/>
      <c r="M17" s="68">
        <v>0</v>
      </c>
      <c r="N17" s="151" t="str">
        <f t="shared" si="2"/>
        <v>time</v>
      </c>
      <c r="O17" s="67">
        <f t="shared" si="3"/>
        <v>0</v>
      </c>
      <c r="Q17" s="106">
        <f t="shared" si="4"/>
        <v>0</v>
      </c>
      <c r="R17" s="15"/>
      <c r="S17" s="4"/>
      <c r="T17" s="38" t="str">
        <f t="shared" si="10"/>
        <v>-</v>
      </c>
      <c r="U17" s="126">
        <f t="shared" si="11"/>
        <v>0</v>
      </c>
      <c r="V17" s="15">
        <f t="shared" si="12"/>
        <v>0</v>
      </c>
      <c r="W17" s="4"/>
      <c r="X17" s="156">
        <v>0</v>
      </c>
      <c r="Y17" s="157">
        <v>0</v>
      </c>
      <c r="Z17" s="155">
        <f t="shared" si="13"/>
        <v>0</v>
      </c>
      <c r="AA17" s="4"/>
      <c r="AB17" s="4"/>
      <c r="AC17" s="4"/>
      <c r="AD17" s="4"/>
      <c r="AE17" s="4"/>
    </row>
    <row r="18" spans="1:31" ht="18" x14ac:dyDescent="0.15">
      <c r="A18" s="116"/>
      <c r="B18" s="125"/>
      <c r="C18" s="99"/>
      <c r="D18" s="141"/>
      <c r="E18" s="16"/>
      <c r="F18" s="67"/>
      <c r="G18" s="67"/>
      <c r="H18" s="142">
        <f t="shared" si="8"/>
        <v>0</v>
      </c>
      <c r="I18" s="142">
        <f t="shared" si="9"/>
        <v>0</v>
      </c>
      <c r="J18" s="105" t="str">
        <f t="shared" si="1"/>
        <v>test</v>
      </c>
      <c r="K18" s="4"/>
      <c r="L18" s="143"/>
      <c r="M18" s="68">
        <v>0</v>
      </c>
      <c r="N18" s="151" t="str">
        <f t="shared" si="2"/>
        <v>time</v>
      </c>
      <c r="O18" s="67">
        <f t="shared" si="3"/>
        <v>0</v>
      </c>
      <c r="Q18" s="106">
        <f t="shared" si="4"/>
        <v>0</v>
      </c>
      <c r="R18" s="15"/>
      <c r="S18" s="4"/>
      <c r="T18" s="38" t="str">
        <f t="shared" si="10"/>
        <v>-</v>
      </c>
      <c r="U18" s="126">
        <f t="shared" si="11"/>
        <v>0</v>
      </c>
      <c r="V18" s="15">
        <f t="shared" si="12"/>
        <v>0</v>
      </c>
      <c r="W18" s="4"/>
      <c r="X18" s="156">
        <v>0</v>
      </c>
      <c r="Y18" s="157">
        <v>0</v>
      </c>
      <c r="Z18" s="155">
        <f t="shared" si="13"/>
        <v>0</v>
      </c>
      <c r="AA18" s="4"/>
      <c r="AB18" s="4"/>
      <c r="AC18" s="4"/>
      <c r="AD18" s="4"/>
      <c r="AE18" s="4"/>
    </row>
    <row r="19" spans="1:31" ht="18" x14ac:dyDescent="0.15">
      <c r="A19" s="116"/>
      <c r="B19" s="125"/>
      <c r="C19" s="99"/>
      <c r="D19" s="141"/>
      <c r="E19" s="16"/>
      <c r="F19" s="67"/>
      <c r="G19" s="67"/>
      <c r="H19" s="142">
        <f t="shared" si="8"/>
        <v>0</v>
      </c>
      <c r="I19" s="142">
        <f t="shared" si="9"/>
        <v>0</v>
      </c>
      <c r="J19" s="105" t="str">
        <f t="shared" si="1"/>
        <v>test</v>
      </c>
      <c r="K19" s="4"/>
      <c r="L19" s="143"/>
      <c r="M19" s="68">
        <v>0</v>
      </c>
      <c r="N19" s="151" t="str">
        <f t="shared" si="2"/>
        <v>time</v>
      </c>
      <c r="O19" s="67">
        <f t="shared" si="3"/>
        <v>0</v>
      </c>
      <c r="Q19" s="106">
        <f t="shared" si="4"/>
        <v>0</v>
      </c>
      <c r="R19" s="15"/>
      <c r="S19" s="4"/>
      <c r="T19" s="38" t="str">
        <f t="shared" si="10"/>
        <v>-</v>
      </c>
      <c r="U19" s="126">
        <f t="shared" si="11"/>
        <v>0</v>
      </c>
      <c r="V19" s="15">
        <f t="shared" si="12"/>
        <v>0</v>
      </c>
      <c r="W19" s="4"/>
      <c r="X19" s="156">
        <v>0</v>
      </c>
      <c r="Y19" s="157">
        <v>0</v>
      </c>
      <c r="Z19" s="155">
        <f t="shared" si="13"/>
        <v>0</v>
      </c>
      <c r="AA19" s="4"/>
      <c r="AB19" s="4"/>
      <c r="AC19" s="4"/>
      <c r="AD19" s="4"/>
      <c r="AE19" s="4"/>
    </row>
    <row r="20" spans="1:31" ht="18" x14ac:dyDescent="0.15">
      <c r="A20" s="116"/>
      <c r="B20" s="125"/>
      <c r="C20" s="99"/>
      <c r="D20" s="141"/>
      <c r="E20" s="16"/>
      <c r="F20" s="67"/>
      <c r="G20" s="67"/>
      <c r="H20" s="142">
        <f t="shared" si="8"/>
        <v>0</v>
      </c>
      <c r="I20" s="142">
        <f t="shared" si="9"/>
        <v>0</v>
      </c>
      <c r="J20" s="105" t="str">
        <f t="shared" si="1"/>
        <v>test</v>
      </c>
      <c r="K20" s="4"/>
      <c r="L20" s="143"/>
      <c r="M20" s="68">
        <v>0</v>
      </c>
      <c r="N20" s="151" t="str">
        <f t="shared" si="2"/>
        <v>time</v>
      </c>
      <c r="O20" s="67">
        <f t="shared" si="3"/>
        <v>0</v>
      </c>
      <c r="Q20" s="106">
        <f t="shared" si="4"/>
        <v>0</v>
      </c>
      <c r="R20" s="15"/>
      <c r="S20" s="4"/>
      <c r="T20" s="38" t="str">
        <f t="shared" si="10"/>
        <v>-</v>
      </c>
      <c r="U20" s="126">
        <f t="shared" si="11"/>
        <v>0</v>
      </c>
      <c r="V20" s="15">
        <f t="shared" si="12"/>
        <v>0</v>
      </c>
      <c r="W20" s="4"/>
      <c r="X20" s="156">
        <v>0</v>
      </c>
      <c r="Y20" s="157">
        <v>0</v>
      </c>
      <c r="Z20" s="155">
        <f t="shared" si="13"/>
        <v>0</v>
      </c>
      <c r="AA20" s="4"/>
      <c r="AB20" s="4"/>
      <c r="AC20" s="4"/>
      <c r="AD20" s="4"/>
      <c r="AE20" s="4"/>
    </row>
    <row r="21" spans="1:31" ht="15" x14ac:dyDescent="0.2">
      <c r="A21" s="127"/>
      <c r="D21" s="3"/>
      <c r="P21" s="52"/>
      <c r="Y21" s="3"/>
      <c r="Z21" s="3"/>
    </row>
  </sheetData>
  <mergeCells count="8">
    <mergeCell ref="N1:T2"/>
    <mergeCell ref="B1:M2"/>
    <mergeCell ref="T7:T8"/>
    <mergeCell ref="Q9:R9"/>
    <mergeCell ref="Q6:R6"/>
    <mergeCell ref="F7:J7"/>
    <mergeCell ref="L7:O7"/>
    <mergeCell ref="Q7:R7"/>
  </mergeCells>
  <conditionalFormatting sqref="U21">
    <cfRule type="cellIs" dxfId="35" priority="24" operator="equal">
      <formula>"???"</formula>
    </cfRule>
    <cfRule type="cellIs" dxfId="34" priority="25" operator="greaterThanOrEqual">
      <formula>0.5</formula>
    </cfRule>
  </conditionalFormatting>
  <conditionalFormatting sqref="T7:T8">
    <cfRule type="cellIs" dxfId="33" priority="23" operator="equal">
      <formula>"Q"</formula>
    </cfRule>
  </conditionalFormatting>
  <conditionalFormatting sqref="U8">
    <cfRule type="cellIs" dxfId="32" priority="21" operator="equal">
      <formula>"???"</formula>
    </cfRule>
    <cfRule type="cellIs" dxfId="31" priority="22" operator="greaterThanOrEqual">
      <formula>0.5</formula>
    </cfRule>
  </conditionalFormatting>
  <conditionalFormatting sqref="T9:U9">
    <cfRule type="cellIs" dxfId="30" priority="20" operator="equal">
      <formula>"Q"</formula>
    </cfRule>
  </conditionalFormatting>
  <conditionalFormatting sqref="U10:U11">
    <cfRule type="cellIs" dxfId="29" priority="18" operator="equal">
      <formula>"???"</formula>
    </cfRule>
    <cfRule type="cellIs" dxfId="28" priority="19" operator="greaterThanOrEqual">
      <formula>0.5</formula>
    </cfRule>
  </conditionalFormatting>
  <conditionalFormatting sqref="T10:T11">
    <cfRule type="cellIs" dxfId="27" priority="17" operator="equal">
      <formula>"Q"</formula>
    </cfRule>
  </conditionalFormatting>
  <conditionalFormatting sqref="L10:M10 Q10:R10 R11 O10:O20 Q11:Q20">
    <cfRule type="cellIs" dxfId="26" priority="16" operator="equal">
      <formula>0</formula>
    </cfRule>
  </conditionalFormatting>
  <conditionalFormatting sqref="L11:M11">
    <cfRule type="cellIs" dxfId="25" priority="12" operator="equal">
      <formula>0</formula>
    </cfRule>
  </conditionalFormatting>
  <conditionalFormatting sqref="V9">
    <cfRule type="cellIs" dxfId="24" priority="10" operator="equal">
      <formula>"Q"</formula>
    </cfRule>
  </conditionalFormatting>
  <conditionalFormatting sqref="N10:N20">
    <cfRule type="cellIs" dxfId="23" priority="8" operator="equal">
      <formula>0</formula>
    </cfRule>
  </conditionalFormatting>
  <conditionalFormatting sqref="U12:U20">
    <cfRule type="cellIs" dxfId="22" priority="6" operator="equal">
      <formula>"???"</formula>
    </cfRule>
    <cfRule type="cellIs" dxfId="21" priority="7" operator="greaterThanOrEqual">
      <formula>0.5</formula>
    </cfRule>
  </conditionalFormatting>
  <conditionalFormatting sqref="T12:T20">
    <cfRule type="cellIs" dxfId="20" priority="5" operator="equal">
      <formula>"Q"</formula>
    </cfRule>
  </conditionalFormatting>
  <conditionalFormatting sqref="R12:R20 O12:O20">
    <cfRule type="cellIs" dxfId="19" priority="4" operator="equal">
      <formula>0</formula>
    </cfRule>
  </conditionalFormatting>
  <conditionalFormatting sqref="L12:M20 M10:M18">
    <cfRule type="cellIs" dxfId="18" priority="3" operator="equal">
      <formula>0</formula>
    </cfRule>
  </conditionalFormatting>
  <conditionalFormatting sqref="N12:N20">
    <cfRule type="cellIs" dxfId="17" priority="2" operator="equal">
      <formula>0</formula>
    </cfRule>
  </conditionalFormatting>
  <conditionalFormatting sqref="H10:Z20">
    <cfRule type="cellIs" dxfId="16" priority="1" operator="equal">
      <formula>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DF729"/>
  </sheetPr>
  <dimension ref="A1:AT22"/>
  <sheetViews>
    <sheetView showGridLines="0" topLeftCell="A13" zoomScale="80" zoomScaleNormal="80" workbookViewId="0">
      <selection activeCell="A17" sqref="A17:B18"/>
    </sheetView>
  </sheetViews>
  <sheetFormatPr baseColWidth="10" defaultColWidth="8.6640625" defaultRowHeight="13" outlineLevelRow="1" outlineLevelCol="1" x14ac:dyDescent="0.15"/>
  <cols>
    <col min="1" max="1" width="9.5" customWidth="1" outlineLevel="1"/>
    <col min="2" max="2" width="5.5" style="187" customWidth="1"/>
    <col min="3" max="3" width="7.83203125" style="194" customWidth="1"/>
    <col min="4" max="4" width="36.83203125" style="193" customWidth="1"/>
    <col min="5" max="5" width="26.83203125" style="193" customWidth="1" outlineLevel="1"/>
    <col min="6" max="6" width="19.1640625" style="186" customWidth="1" outlineLevel="1"/>
    <col min="7" max="14" width="8" style="186" customWidth="1"/>
    <col min="15" max="15" width="9.33203125" style="186" customWidth="1"/>
    <col min="16" max="17" width="7.1640625" style="186" customWidth="1"/>
    <col min="18" max="18" width="9.33203125" style="186" customWidth="1"/>
    <col min="19" max="21" width="7.1640625" style="186" customWidth="1"/>
    <col min="22" max="22" width="9.1640625" style="186" customWidth="1"/>
    <col min="23" max="23" width="9.33203125" style="186" customWidth="1"/>
    <col min="24" max="25" width="7.1640625" style="186" customWidth="1"/>
    <col min="26" max="26" width="9.33203125" style="186" customWidth="1"/>
    <col min="27" max="28" width="7.1640625" style="186" customWidth="1"/>
    <col min="29" max="29" width="9.33203125" style="186" customWidth="1"/>
    <col min="30" max="31" width="7.1640625" style="186" customWidth="1"/>
    <col min="32" max="32" width="1.6640625" customWidth="1"/>
    <col min="33" max="33" width="11.6640625" style="186" customWidth="1"/>
    <col min="34" max="34" width="8.5" style="186" customWidth="1"/>
    <col min="35" max="35" width="2.1640625" style="186" customWidth="1"/>
    <col min="36" max="44" width="3.33203125" style="188" customWidth="1"/>
    <col min="45" max="45" width="3.83203125" style="186" customWidth="1"/>
    <col min="46" max="16384" width="8.6640625" style="186"/>
  </cols>
  <sheetData>
    <row r="1" spans="1:45" ht="14" hidden="1" thickBot="1" x14ac:dyDescent="0.2">
      <c r="A1" s="185"/>
      <c r="B1" s="185"/>
      <c r="C1" s="185"/>
      <c r="D1" s="185">
        <v>2</v>
      </c>
      <c r="E1" s="185">
        <v>3</v>
      </c>
      <c r="F1" s="185">
        <v>4</v>
      </c>
      <c r="G1" s="185">
        <v>5</v>
      </c>
      <c r="H1" s="185">
        <v>6</v>
      </c>
      <c r="I1" s="185">
        <v>7</v>
      </c>
      <c r="J1" s="185">
        <v>8</v>
      </c>
      <c r="K1" s="185">
        <v>9</v>
      </c>
      <c r="L1" s="185">
        <v>10</v>
      </c>
      <c r="M1" s="185">
        <v>11</v>
      </c>
      <c r="N1" s="185">
        <v>12</v>
      </c>
      <c r="O1" s="185">
        <v>13</v>
      </c>
      <c r="P1" s="185">
        <v>14</v>
      </c>
      <c r="Q1" s="185">
        <v>15</v>
      </c>
      <c r="R1" s="185">
        <v>16</v>
      </c>
      <c r="S1" s="185">
        <v>17</v>
      </c>
      <c r="T1" s="185">
        <v>18</v>
      </c>
      <c r="U1" s="185">
        <v>19</v>
      </c>
      <c r="V1" s="185">
        <v>20</v>
      </c>
      <c r="W1" s="185">
        <v>21</v>
      </c>
      <c r="X1" s="185">
        <v>22</v>
      </c>
      <c r="Y1" s="185">
        <v>23</v>
      </c>
      <c r="Z1" s="185">
        <v>24</v>
      </c>
      <c r="AA1" s="185">
        <v>25</v>
      </c>
      <c r="AB1" s="185">
        <v>26</v>
      </c>
      <c r="AC1" s="185">
        <v>27</v>
      </c>
      <c r="AD1" s="185">
        <v>28</v>
      </c>
      <c r="AE1" s="185">
        <v>29</v>
      </c>
      <c r="AF1" s="185">
        <v>30</v>
      </c>
      <c r="AG1" s="185">
        <v>31</v>
      </c>
      <c r="AH1" s="185">
        <v>32</v>
      </c>
      <c r="AI1" s="185">
        <v>33</v>
      </c>
      <c r="AJ1" s="185">
        <v>34</v>
      </c>
      <c r="AK1" s="185">
        <v>35</v>
      </c>
      <c r="AL1" s="185">
        <v>36</v>
      </c>
      <c r="AM1" s="185">
        <v>37</v>
      </c>
      <c r="AN1" s="185">
        <v>38</v>
      </c>
      <c r="AO1" s="185">
        <v>39</v>
      </c>
      <c r="AP1" s="185">
        <v>40</v>
      </c>
      <c r="AQ1" s="185">
        <v>41</v>
      </c>
      <c r="AR1" s="185">
        <v>42</v>
      </c>
      <c r="AS1" s="185">
        <v>43</v>
      </c>
    </row>
    <row r="2" spans="1:45" ht="18" hidden="1" outlineLevel="1" x14ac:dyDescent="0.15">
      <c r="C2"/>
      <c r="D2"/>
      <c r="E2"/>
      <c r="F2"/>
      <c r="G2"/>
      <c r="H2"/>
      <c r="I2"/>
      <c r="J2"/>
      <c r="K2"/>
      <c r="M2"/>
      <c r="N2"/>
      <c r="O2"/>
      <c r="P2"/>
      <c r="R2"/>
      <c r="S2"/>
      <c r="U2"/>
      <c r="V2"/>
      <c r="X2"/>
      <c r="AA2"/>
      <c r="AM2" s="220" t="s">
        <v>16</v>
      </c>
      <c r="AN2" s="220"/>
      <c r="AP2" s="220" t="s">
        <v>17</v>
      </c>
    </row>
    <row r="3" spans="1:45" ht="14" hidden="1" outlineLevel="1" x14ac:dyDescent="0.15">
      <c r="C3"/>
      <c r="D3"/>
      <c r="E3"/>
      <c r="F3"/>
      <c r="G3"/>
      <c r="H3"/>
      <c r="I3"/>
      <c r="J3"/>
      <c r="K3"/>
      <c r="M3"/>
      <c r="N3"/>
      <c r="O3"/>
      <c r="P3"/>
      <c r="R3"/>
      <c r="S3"/>
      <c r="U3"/>
      <c r="V3"/>
      <c r="X3"/>
      <c r="AA3"/>
      <c r="AM3" s="219">
        <v>1</v>
      </c>
      <c r="AP3" s="221">
        <v>7</v>
      </c>
    </row>
    <row r="4" spans="1:45" ht="14" hidden="1" outlineLevel="1" x14ac:dyDescent="0.15">
      <c r="C4"/>
      <c r="D4"/>
      <c r="E4"/>
      <c r="F4"/>
      <c r="G4"/>
      <c r="H4"/>
      <c r="I4"/>
      <c r="J4"/>
      <c r="K4"/>
      <c r="M4"/>
      <c r="N4"/>
      <c r="O4"/>
      <c r="P4"/>
      <c r="R4"/>
      <c r="S4"/>
      <c r="U4"/>
      <c r="V4"/>
      <c r="X4"/>
      <c r="AA4"/>
      <c r="AM4" s="219">
        <v>2</v>
      </c>
      <c r="AP4" s="221">
        <v>5</v>
      </c>
    </row>
    <row r="5" spans="1:45" ht="14" hidden="1" outlineLevel="1" x14ac:dyDescent="0.15">
      <c r="C5"/>
      <c r="D5"/>
      <c r="E5"/>
      <c r="F5"/>
      <c r="G5"/>
      <c r="H5"/>
      <c r="I5"/>
      <c r="J5"/>
      <c r="K5"/>
      <c r="M5"/>
      <c r="N5"/>
      <c r="O5"/>
      <c r="P5"/>
      <c r="R5"/>
      <c r="S5"/>
      <c r="U5"/>
      <c r="V5"/>
      <c r="AM5" s="219">
        <v>3</v>
      </c>
      <c r="AP5" s="221">
        <v>4</v>
      </c>
    </row>
    <row r="6" spans="1:45" ht="14" hidden="1" outlineLevel="1" x14ac:dyDescent="0.15">
      <c r="C6"/>
      <c r="D6"/>
      <c r="E6"/>
      <c r="F6"/>
      <c r="G6"/>
      <c r="H6"/>
      <c r="I6"/>
      <c r="J6"/>
      <c r="K6"/>
      <c r="L6" s="190"/>
      <c r="AM6" s="219">
        <v>4</v>
      </c>
      <c r="AP6" s="221">
        <v>3</v>
      </c>
    </row>
    <row r="7" spans="1:45" ht="14" hidden="1" outlineLevel="1" x14ac:dyDescent="0.15">
      <c r="C7"/>
      <c r="D7"/>
      <c r="E7"/>
      <c r="F7"/>
      <c r="G7"/>
      <c r="H7"/>
      <c r="I7"/>
      <c r="J7"/>
      <c r="K7"/>
      <c r="L7" s="190"/>
      <c r="AM7" s="219">
        <v>5</v>
      </c>
      <c r="AP7" s="221">
        <v>2</v>
      </c>
    </row>
    <row r="8" spans="1:45" ht="14" hidden="1" outlineLevel="1" x14ac:dyDescent="0.15">
      <c r="C8" s="191"/>
      <c r="D8" s="192"/>
      <c r="E8" s="192"/>
      <c r="L8" s="190"/>
      <c r="AG8"/>
      <c r="AH8"/>
      <c r="AM8" s="219">
        <v>6</v>
      </c>
      <c r="AP8" s="221">
        <v>1</v>
      </c>
    </row>
    <row r="9" spans="1:45" ht="14" hidden="1" outlineLevel="1" x14ac:dyDescent="0.15">
      <c r="C9" s="191"/>
      <c r="D9" s="192"/>
      <c r="E9" s="192"/>
      <c r="L9" s="190"/>
      <c r="AG9"/>
      <c r="AH9"/>
      <c r="AM9" s="219">
        <v>7</v>
      </c>
      <c r="AP9" s="222">
        <v>0</v>
      </c>
    </row>
    <row r="10" spans="1:45" ht="14" hidden="1" outlineLevel="1" x14ac:dyDescent="0.15">
      <c r="C10" s="192"/>
      <c r="AG10"/>
      <c r="AH10"/>
      <c r="AM10" s="219">
        <v>8</v>
      </c>
      <c r="AP10" s="222">
        <v>0</v>
      </c>
    </row>
    <row r="11" spans="1:45" ht="14" hidden="1" outlineLevel="1" x14ac:dyDescent="0.15">
      <c r="C11" s="192"/>
      <c r="AM11" s="219">
        <v>9</v>
      </c>
      <c r="AP11" s="222">
        <v>0</v>
      </c>
    </row>
    <row r="12" spans="1:45" ht="14" hidden="1" outlineLevel="1" x14ac:dyDescent="0.15">
      <c r="C12" s="192"/>
      <c r="AM12" s="219">
        <v>10</v>
      </c>
      <c r="AP12" s="222">
        <v>0</v>
      </c>
    </row>
    <row r="13" spans="1:45" ht="14" collapsed="1" x14ac:dyDescent="0.15">
      <c r="C13" s="192"/>
      <c r="AM13" s="189"/>
      <c r="AP13" s="223"/>
    </row>
    <row r="14" spans="1:45" ht="14" x14ac:dyDescent="0.15">
      <c r="C14" s="192"/>
      <c r="AM14" s="189"/>
      <c r="AP14" s="223"/>
    </row>
    <row r="15" spans="1:45" ht="14" x14ac:dyDescent="0.15">
      <c r="C15" s="192"/>
      <c r="AM15" s="189"/>
      <c r="AP15" s="223"/>
    </row>
    <row r="16" spans="1:45" ht="16" x14ac:dyDescent="0.2">
      <c r="AG16" s="307">
        <f ca="1">NOW()</f>
        <v>44376.880509606483</v>
      </c>
      <c r="AH16" s="307"/>
    </row>
    <row r="17" spans="1:46" ht="15.5" customHeight="1" x14ac:dyDescent="0.15">
      <c r="A17" s="308" t="s">
        <v>111</v>
      </c>
      <c r="B17" s="308" t="s">
        <v>126</v>
      </c>
      <c r="C17" s="310" t="s">
        <v>58</v>
      </c>
      <c r="D17" s="312" t="s">
        <v>82</v>
      </c>
      <c r="E17" s="312" t="s">
        <v>45</v>
      </c>
      <c r="F17" s="314" t="s">
        <v>6</v>
      </c>
      <c r="G17" s="316" t="s">
        <v>112</v>
      </c>
      <c r="H17" s="317"/>
      <c r="I17" s="316" t="s">
        <v>113</v>
      </c>
      <c r="J17" s="317"/>
      <c r="K17" s="316" t="s">
        <v>114</v>
      </c>
      <c r="L17" s="317"/>
      <c r="M17" s="316" t="s">
        <v>115</v>
      </c>
      <c r="N17" s="317"/>
      <c r="O17" s="316" t="s">
        <v>116</v>
      </c>
      <c r="P17" s="318"/>
      <c r="Q17" s="317"/>
      <c r="R17" s="316" t="s">
        <v>117</v>
      </c>
      <c r="S17" s="318"/>
      <c r="T17" s="317"/>
      <c r="U17" s="316" t="s">
        <v>118</v>
      </c>
      <c r="V17" s="317"/>
      <c r="W17" s="316" t="s">
        <v>119</v>
      </c>
      <c r="X17" s="318"/>
      <c r="Y17" s="317"/>
      <c r="Z17" s="316" t="s">
        <v>120</v>
      </c>
      <c r="AA17" s="318"/>
      <c r="AB17" s="317"/>
      <c r="AC17" s="316" t="s">
        <v>121</v>
      </c>
      <c r="AD17" s="318"/>
      <c r="AE17" s="317"/>
      <c r="AG17" s="322" t="s">
        <v>122</v>
      </c>
      <c r="AH17" s="324" t="s">
        <v>123</v>
      </c>
      <c r="AJ17" s="319" t="s">
        <v>124</v>
      </c>
      <c r="AK17" s="319"/>
      <c r="AL17" s="319"/>
      <c r="AM17" s="319"/>
      <c r="AN17" s="319"/>
      <c r="AO17" s="319"/>
      <c r="AP17" s="319"/>
      <c r="AQ17" s="319"/>
      <c r="AR17" s="319"/>
    </row>
    <row r="18" spans="1:46" ht="15" customHeight="1" x14ac:dyDescent="0.15">
      <c r="A18" s="309"/>
      <c r="B18" s="309"/>
      <c r="C18" s="311"/>
      <c r="D18" s="313"/>
      <c r="E18" s="313"/>
      <c r="F18" s="315"/>
      <c r="G18" s="195" t="s">
        <v>54</v>
      </c>
      <c r="H18" s="195" t="s">
        <v>17</v>
      </c>
      <c r="I18" s="195" t="s">
        <v>54</v>
      </c>
      <c r="J18" s="195" t="s">
        <v>17</v>
      </c>
      <c r="K18" s="195" t="s">
        <v>54</v>
      </c>
      <c r="L18" s="195" t="s">
        <v>17</v>
      </c>
      <c r="M18" s="195" t="s">
        <v>54</v>
      </c>
      <c r="N18" s="195" t="s">
        <v>17</v>
      </c>
      <c r="O18" s="196" t="s">
        <v>125</v>
      </c>
      <c r="P18" s="195" t="s">
        <v>54</v>
      </c>
      <c r="Q18" s="195" t="s">
        <v>17</v>
      </c>
      <c r="R18" s="196" t="s">
        <v>125</v>
      </c>
      <c r="S18" s="195" t="s">
        <v>54</v>
      </c>
      <c r="T18" s="195" t="s">
        <v>17</v>
      </c>
      <c r="U18" s="195" t="s">
        <v>54</v>
      </c>
      <c r="V18" s="195" t="s">
        <v>17</v>
      </c>
      <c r="W18" s="196" t="s">
        <v>125</v>
      </c>
      <c r="X18" s="195" t="s">
        <v>54</v>
      </c>
      <c r="Y18" s="195" t="s">
        <v>17</v>
      </c>
      <c r="Z18" s="196" t="s">
        <v>125</v>
      </c>
      <c r="AA18" s="195" t="s">
        <v>54</v>
      </c>
      <c r="AB18" s="195" t="s">
        <v>17</v>
      </c>
      <c r="AC18" s="196" t="s">
        <v>125</v>
      </c>
      <c r="AD18" s="195" t="s">
        <v>54</v>
      </c>
      <c r="AE18" s="195" t="s">
        <v>17</v>
      </c>
      <c r="AG18" s="323"/>
      <c r="AH18" s="323"/>
      <c r="AJ18" s="319"/>
      <c r="AK18" s="319"/>
      <c r="AL18" s="319"/>
      <c r="AM18" s="319"/>
      <c r="AN18" s="319"/>
      <c r="AO18" s="319"/>
      <c r="AP18" s="319"/>
      <c r="AQ18" s="319"/>
      <c r="AR18" s="319"/>
    </row>
    <row r="19" spans="1:46" s="206" customFormat="1" ht="28.5" customHeight="1" x14ac:dyDescent="0.25">
      <c r="A19" s="198"/>
      <c r="B19" s="197"/>
      <c r="C19" s="199" t="s">
        <v>126</v>
      </c>
      <c r="D19" s="200"/>
      <c r="E19" s="200"/>
      <c r="F19" s="201"/>
      <c r="G19" s="214"/>
      <c r="H19" s="215"/>
      <c r="I19" s="216"/>
      <c r="J19" s="216"/>
      <c r="K19" s="320"/>
      <c r="L19" s="321"/>
      <c r="M19" s="202"/>
      <c r="N19" s="202"/>
      <c r="O19" s="203"/>
      <c r="P19" s="201"/>
      <c r="Q19" s="201"/>
      <c r="R19" s="203"/>
      <c r="S19" s="201"/>
      <c r="T19" s="201"/>
      <c r="U19" s="217"/>
      <c r="V19" s="218"/>
      <c r="W19" s="203"/>
      <c r="X19" s="201"/>
      <c r="Y19" s="201"/>
      <c r="Z19" s="203"/>
      <c r="AA19" s="201"/>
      <c r="AB19" s="201"/>
      <c r="AC19" s="203"/>
      <c r="AD19" s="201"/>
      <c r="AE19" s="201"/>
      <c r="AF19" s="204"/>
      <c r="AG19" s="205"/>
      <c r="AH19" s="205"/>
      <c r="AJ19" s="188"/>
      <c r="AK19" s="188"/>
      <c r="AL19" s="188"/>
      <c r="AM19" s="188"/>
      <c r="AN19" s="188"/>
      <c r="AO19" s="188"/>
      <c r="AP19" s="188"/>
      <c r="AQ19" s="188"/>
      <c r="AR19" s="188"/>
    </row>
    <row r="20" spans="1:46" ht="20" x14ac:dyDescent="0.25">
      <c r="A20" s="198"/>
      <c r="B20" s="207"/>
      <c r="C20" s="208"/>
      <c r="D20" s="209"/>
      <c r="E20" s="209"/>
      <c r="F20" s="210"/>
      <c r="G20" s="9"/>
      <c r="H20" s="17">
        <f>IF(G20=0,,_xlfn.IFNA(VLOOKUP(G20,$AM$3:$AP$12,2,FALSE),0))</f>
        <v>0</v>
      </c>
      <c r="I20" s="9"/>
      <c r="J20" s="17">
        <f>IF(I20=0,,_xlfn.IFNA(VLOOKUP(I20,$AM$3:$AP$12,2,FALSE),0))</f>
        <v>0</v>
      </c>
      <c r="K20" s="9"/>
      <c r="L20" s="17">
        <f>IF(K20=0,,_xlfn.IFNA(VLOOKUP(K20,$AM$3:$AP$12,2,FALSE),0))</f>
        <v>0</v>
      </c>
      <c r="M20" s="9"/>
      <c r="N20" s="17">
        <f>IF(M20=0,,_xlfn.IFNA(VLOOKUP(M20,$AM$3:$AP$12,2,FALSE),0))</f>
        <v>0</v>
      </c>
      <c r="O20" s="211"/>
      <c r="P20" s="9"/>
      <c r="Q20" s="17">
        <f>IF(P20=0,,_xlfn.IFNA(VLOOKUP(P20,$AM$3:$AP$12,2,FALSE),0))</f>
        <v>0</v>
      </c>
      <c r="R20" s="211"/>
      <c r="S20" s="9"/>
      <c r="T20" s="17">
        <f>IF(S20=0,,_xlfn.IFNA(VLOOKUP(S20,$AM$3:$AP$12,2,FALSE),0))</f>
        <v>0</v>
      </c>
      <c r="U20" s="9"/>
      <c r="V20" s="17">
        <f>IF(U20=0,,_xlfn.IFNA(VLOOKUP(U20,$AM$3:$AP$12,2,FALSE),0))</f>
        <v>0</v>
      </c>
      <c r="W20" s="211"/>
      <c r="X20" s="9"/>
      <c r="Y20" s="17">
        <f>IF(X20=0,,_xlfn.IFNA(VLOOKUP(X20,$AM$3:$AP$12,2,FALSE),0))</f>
        <v>0</v>
      </c>
      <c r="Z20" s="211"/>
      <c r="AA20" s="9"/>
      <c r="AB20" s="17">
        <f>IF(AA20=0,,_xlfn.IFNA(VLOOKUP(AA20,$AM$3:$AP$12,2,FALSE),0))</f>
        <v>0</v>
      </c>
      <c r="AC20" s="211"/>
      <c r="AD20" s="9"/>
      <c r="AE20" s="17">
        <f>IF(AD20=0,,_xlfn.IFNA(VLOOKUP(AD20,$AM$3:$AP$12,2,FALSE),0))</f>
        <v>0</v>
      </c>
      <c r="AF20" s="212"/>
      <c r="AG20" s="213">
        <f>H20+J20+L20+N20+Q20+T20+V20+Y20+AB20+AE20</f>
        <v>0</v>
      </c>
      <c r="AH20" s="15"/>
      <c r="AI20" s="206"/>
      <c r="AJ20" s="121">
        <f>G20</f>
        <v>0</v>
      </c>
      <c r="AK20" s="121">
        <f>I20</f>
        <v>0</v>
      </c>
      <c r="AL20" s="121">
        <f>K20</f>
        <v>0</v>
      </c>
      <c r="AM20" s="121">
        <f>M20</f>
        <v>0</v>
      </c>
      <c r="AN20" s="121">
        <f>P20</f>
        <v>0</v>
      </c>
      <c r="AO20" s="121">
        <f>S20</f>
        <v>0</v>
      </c>
      <c r="AP20" s="121">
        <f>U20</f>
        <v>0</v>
      </c>
      <c r="AQ20" s="121">
        <f>X20</f>
        <v>0</v>
      </c>
      <c r="AR20" s="121">
        <f>AA20</f>
        <v>0</v>
      </c>
      <c r="AS20" s="121">
        <f>AD20</f>
        <v>0</v>
      </c>
      <c r="AT20" s="206"/>
    </row>
    <row r="21" spans="1:46" ht="20" x14ac:dyDescent="0.25">
      <c r="A21" s="198"/>
      <c r="B21" s="207"/>
      <c r="C21" s="208"/>
      <c r="D21" s="209"/>
      <c r="E21" s="209"/>
      <c r="F21" s="210"/>
      <c r="G21" s="9"/>
      <c r="H21" s="17">
        <f>IF(G21=0,,_xlfn.IFNA(VLOOKUP(G21,$AM$3:$AP$12,2,FALSE),0))</f>
        <v>0</v>
      </c>
      <c r="I21" s="9"/>
      <c r="J21" s="17">
        <f>IF(I21=0,,_xlfn.IFNA(VLOOKUP(I21,$AM$3:$AP$12,2,FALSE),0))</f>
        <v>0</v>
      </c>
      <c r="K21" s="9"/>
      <c r="L21" s="17">
        <f>IF(K21=0,,_xlfn.IFNA(VLOOKUP(K21,$AM$3:$AP$12,2,FALSE),0))</f>
        <v>0</v>
      </c>
      <c r="M21" s="9"/>
      <c r="N21" s="17">
        <f>IF(M21=0,,_xlfn.IFNA(VLOOKUP(M21,$AM$3:$AP$12,2,FALSE),0))</f>
        <v>0</v>
      </c>
      <c r="O21" s="211"/>
      <c r="P21" s="9"/>
      <c r="Q21" s="17">
        <f>IF(P21=0,,_xlfn.IFNA(VLOOKUP(P21,$AM$3:$AP$12,2,FALSE),0))</f>
        <v>0</v>
      </c>
      <c r="R21" s="211"/>
      <c r="S21" s="9"/>
      <c r="T21" s="17">
        <f>IF(S21=0,,_xlfn.IFNA(VLOOKUP(S21,$AM$3:$AP$12,2,FALSE),0))</f>
        <v>0</v>
      </c>
      <c r="U21" s="9"/>
      <c r="V21" s="17">
        <f>IF(U21=0,,_xlfn.IFNA(VLOOKUP(U21,$AM$3:$AP$12,2,FALSE),0))</f>
        <v>0</v>
      </c>
      <c r="W21" s="211"/>
      <c r="X21" s="9"/>
      <c r="Y21" s="17">
        <f>IF(X21=0,,_xlfn.IFNA(VLOOKUP(X21,$AM$3:$AP$12,2,FALSE),0))</f>
        <v>0</v>
      </c>
      <c r="Z21" s="211"/>
      <c r="AA21" s="9"/>
      <c r="AB21" s="17">
        <f>IF(AA21=0,,_xlfn.IFNA(VLOOKUP(AA21,$AM$3:$AP$12,2,FALSE),0))</f>
        <v>0</v>
      </c>
      <c r="AC21" s="211"/>
      <c r="AD21" s="9"/>
      <c r="AE21" s="17">
        <f>IF(AD21=0,,_xlfn.IFNA(VLOOKUP(AD21,$AM$3:$AP$12,2,FALSE),0))</f>
        <v>0</v>
      </c>
      <c r="AF21" s="212"/>
      <c r="AG21" s="213">
        <f t="shared" ref="AG21:AG22" si="0">H21+J21+L21+N21+Q21+T21+V21+Y21+AB21+AE21</f>
        <v>0</v>
      </c>
      <c r="AH21" s="15"/>
      <c r="AI21" s="206"/>
      <c r="AJ21" s="121">
        <f t="shared" ref="AJ21:AJ22" si="1">G21</f>
        <v>0</v>
      </c>
      <c r="AK21" s="121">
        <f t="shared" ref="AK21:AK22" si="2">I21</f>
        <v>0</v>
      </c>
      <c r="AL21" s="121">
        <f t="shared" ref="AL21:AL22" si="3">K21</f>
        <v>0</v>
      </c>
      <c r="AM21" s="121">
        <f t="shared" ref="AM21:AM22" si="4">M21</f>
        <v>0</v>
      </c>
      <c r="AN21" s="121">
        <f t="shared" ref="AN21:AN22" si="5">P21</f>
        <v>0</v>
      </c>
      <c r="AO21" s="121">
        <f t="shared" ref="AO21:AO22" si="6">S21</f>
        <v>0</v>
      </c>
      <c r="AP21" s="121">
        <f t="shared" ref="AP21:AP22" si="7">U21</f>
        <v>0</v>
      </c>
      <c r="AQ21" s="121">
        <f t="shared" ref="AQ21:AQ22" si="8">X21</f>
        <v>0</v>
      </c>
      <c r="AR21" s="121">
        <f t="shared" ref="AR21:AR22" si="9">AA21</f>
        <v>0</v>
      </c>
      <c r="AS21" s="121">
        <f t="shared" ref="AS21:AS22" si="10">AD21</f>
        <v>0</v>
      </c>
      <c r="AT21" s="206"/>
    </row>
    <row r="22" spans="1:46" ht="20" x14ac:dyDescent="0.25">
      <c r="A22" s="198"/>
      <c r="B22" s="207"/>
      <c r="C22" s="208"/>
      <c r="D22" s="209"/>
      <c r="E22" s="209"/>
      <c r="F22" s="210"/>
      <c r="G22" s="9"/>
      <c r="H22" s="17">
        <f>IF(G22=0,,_xlfn.IFNA(VLOOKUP(G22,$AM$3:$AP$12,2,FALSE),0))</f>
        <v>0</v>
      </c>
      <c r="I22" s="9"/>
      <c r="J22" s="17">
        <f>IF(I22=0,,_xlfn.IFNA(VLOOKUP(I22,$AM$3:$AP$12,2,FALSE),0))</f>
        <v>0</v>
      </c>
      <c r="K22" s="9"/>
      <c r="L22" s="17">
        <f>IF(K22=0,,_xlfn.IFNA(VLOOKUP(K22,$AM$3:$AP$12,2,FALSE),0))</f>
        <v>0</v>
      </c>
      <c r="M22" s="9"/>
      <c r="N22" s="17">
        <f>IF(M22=0,,_xlfn.IFNA(VLOOKUP(M22,$AM$3:$AP$12,2,FALSE),0))</f>
        <v>0</v>
      </c>
      <c r="O22" s="211"/>
      <c r="P22" s="9"/>
      <c r="Q22" s="17">
        <f>IF(P22=0,,_xlfn.IFNA(VLOOKUP(P22,$AM$3:$AP$12,2,FALSE),0))</f>
        <v>0</v>
      </c>
      <c r="R22" s="211"/>
      <c r="S22" s="9"/>
      <c r="T22" s="17">
        <f>IF(S22=0,,_xlfn.IFNA(VLOOKUP(S22,$AM$3:$AP$12,2,FALSE),0))</f>
        <v>0</v>
      </c>
      <c r="U22" s="9"/>
      <c r="V22" s="17">
        <f>IF(U22=0,,_xlfn.IFNA(VLOOKUP(U22,$AM$3:$AP$12,2,FALSE),0))</f>
        <v>0</v>
      </c>
      <c r="W22" s="211"/>
      <c r="X22" s="9"/>
      <c r="Y22" s="17">
        <f>IF(X22=0,,_xlfn.IFNA(VLOOKUP(X22,$AM$3:$AP$12,2,FALSE),0))</f>
        <v>0</v>
      </c>
      <c r="Z22" s="211"/>
      <c r="AA22" s="9"/>
      <c r="AB22" s="17">
        <f>IF(AA22=0,,_xlfn.IFNA(VLOOKUP(AA22,$AM$3:$AP$12,2,FALSE),0))</f>
        <v>0</v>
      </c>
      <c r="AC22" s="211"/>
      <c r="AD22" s="9"/>
      <c r="AE22" s="17">
        <f>IF(AD22=0,,_xlfn.IFNA(VLOOKUP(AD22,$AM$3:$AP$12,2,FALSE),0))</f>
        <v>0</v>
      </c>
      <c r="AF22" s="212"/>
      <c r="AG22" s="213">
        <f t="shared" si="0"/>
        <v>0</v>
      </c>
      <c r="AH22" s="15"/>
      <c r="AI22" s="206"/>
      <c r="AJ22" s="121">
        <f t="shared" si="1"/>
        <v>0</v>
      </c>
      <c r="AK22" s="121">
        <f t="shared" si="2"/>
        <v>0</v>
      </c>
      <c r="AL22" s="121">
        <f t="shared" si="3"/>
        <v>0</v>
      </c>
      <c r="AM22" s="121">
        <f t="shared" si="4"/>
        <v>0</v>
      </c>
      <c r="AN22" s="121">
        <f t="shared" si="5"/>
        <v>0</v>
      </c>
      <c r="AO22" s="121">
        <f t="shared" si="6"/>
        <v>0</v>
      </c>
      <c r="AP22" s="121">
        <f t="shared" si="7"/>
        <v>0</v>
      </c>
      <c r="AQ22" s="121">
        <f t="shared" si="8"/>
        <v>0</v>
      </c>
      <c r="AR22" s="121">
        <f t="shared" si="9"/>
        <v>0</v>
      </c>
      <c r="AS22" s="121">
        <f t="shared" si="10"/>
        <v>0</v>
      </c>
      <c r="AT22" s="206"/>
    </row>
  </sheetData>
  <mergeCells count="21">
    <mergeCell ref="AJ17:AR18"/>
    <mergeCell ref="K19:L19"/>
    <mergeCell ref="U17:V17"/>
    <mergeCell ref="W17:Y17"/>
    <mergeCell ref="Z17:AB17"/>
    <mergeCell ref="AC17:AE17"/>
    <mergeCell ref="AG17:AG18"/>
    <mergeCell ref="AH17:AH18"/>
    <mergeCell ref="R17:T17"/>
    <mergeCell ref="AG16:AH16"/>
    <mergeCell ref="A17:A18"/>
    <mergeCell ref="B17:B18"/>
    <mergeCell ref="C17:C18"/>
    <mergeCell ref="D17:D18"/>
    <mergeCell ref="E17:E18"/>
    <mergeCell ref="F17:F18"/>
    <mergeCell ref="G17:H17"/>
    <mergeCell ref="I17:J17"/>
    <mergeCell ref="K17:L17"/>
    <mergeCell ref="M17:N17"/>
    <mergeCell ref="O17:Q17"/>
  </mergeCells>
  <conditionalFormatting sqref="M19:N19 R19:T19 W19:Y19 AC19:AE19">
    <cfRule type="cellIs" dxfId="15" priority="81" operator="equal">
      <formula>0</formula>
    </cfRule>
  </conditionalFormatting>
  <conditionalFormatting sqref="G19:J19">
    <cfRule type="cellIs" dxfId="14" priority="78" operator="equal">
      <formula>0</formula>
    </cfRule>
  </conditionalFormatting>
  <conditionalFormatting sqref="AJ20:AS22">
    <cfRule type="cellIs" dxfId="13" priority="73" operator="equal">
      <formula>0</formula>
    </cfRule>
    <cfRule type="cellIs" dxfId="12" priority="74" operator="equal">
      <formula>"dnc"</formula>
    </cfRule>
    <cfRule type="cellIs" dxfId="11" priority="75" operator="equal">
      <formula>3</formula>
    </cfRule>
    <cfRule type="cellIs" dxfId="10" priority="76" operator="equal">
      <formula>2</formula>
    </cfRule>
    <cfRule type="cellIs" dxfId="9" priority="77" operator="equal">
      <formula>1</formula>
    </cfRule>
  </conditionalFormatting>
  <conditionalFormatting sqref="G20:N22 R20:T22 W20:Y22 AC20:AE22">
    <cfRule type="cellIs" dxfId="8" priority="72" operator="equal">
      <formula>0</formula>
    </cfRule>
  </conditionalFormatting>
  <conditionalFormatting sqref="U20:U22">
    <cfRule type="cellIs" dxfId="7" priority="71" operator="equal">
      <formula>0</formula>
    </cfRule>
  </conditionalFormatting>
  <conditionalFormatting sqref="O19:Q19">
    <cfRule type="cellIs" dxfId="6" priority="41" operator="equal">
      <formula>0</formula>
    </cfRule>
  </conditionalFormatting>
  <conditionalFormatting sqref="O20:P22">
    <cfRule type="cellIs" dxfId="5" priority="40" operator="equal">
      <formula>0</formula>
    </cfRule>
  </conditionalFormatting>
  <conditionalFormatting sqref="Z19:AB19">
    <cfRule type="cellIs" dxfId="4" priority="32" operator="equal">
      <formula>0</formula>
    </cfRule>
  </conditionalFormatting>
  <conditionalFormatting sqref="Z20:AA22">
    <cfRule type="cellIs" dxfId="3" priority="31" operator="equal">
      <formula>0</formula>
    </cfRule>
  </conditionalFormatting>
  <conditionalFormatting sqref="Q20:Q22">
    <cfRule type="cellIs" dxfId="2" priority="3" operator="equal">
      <formula>0</formula>
    </cfRule>
  </conditionalFormatting>
  <conditionalFormatting sqref="V20:V22">
    <cfRule type="cellIs" dxfId="1" priority="2" operator="equal">
      <formula>0</formula>
    </cfRule>
  </conditionalFormatting>
  <conditionalFormatting sqref="AB20:AB22">
    <cfRule type="cellIs" dxfId="0" priority="1" operat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SJ Guide</vt:lpstr>
      <vt:lpstr>SJ Template</vt:lpstr>
      <vt:lpstr>EQ Guide</vt:lpstr>
      <vt:lpstr>EQ Template</vt:lpstr>
      <vt:lpstr>DR Guide</vt:lpstr>
      <vt:lpstr>DR Template</vt:lpstr>
      <vt:lpstr>CT Guide</vt:lpstr>
      <vt:lpstr>CT Template</vt:lpstr>
      <vt:lpstr>Gymkhana</vt:lpstr>
      <vt:lpstr>'EQ Guide'!Print_Area</vt:lpstr>
      <vt:lpstr>'EQ Template'!Print_Area</vt:lpstr>
      <vt:lpstr>'SJ Guide'!Print_Area</vt:lpstr>
      <vt:lpstr>'SJ Template'!Print_Area</vt:lpstr>
      <vt:lpstr>'EQ Guide'!Print_Titles</vt:lpstr>
      <vt:lpstr>'EQ Template'!Print_Titles</vt:lpstr>
      <vt:lpstr>'SJ Guide'!Print_Titles</vt:lpstr>
      <vt:lpstr>'SJ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Margie</dc:creator>
  <cp:lastModifiedBy>david coral</cp:lastModifiedBy>
  <cp:lastPrinted>2021-06-29T11:04:29Z</cp:lastPrinted>
  <dcterms:created xsi:type="dcterms:W3CDTF">1996-10-14T23:33:28Z</dcterms:created>
  <dcterms:modified xsi:type="dcterms:W3CDTF">2021-06-29T11:07:56Z</dcterms:modified>
</cp:coreProperties>
</file>